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BS" sheetId="1" r:id="rId1"/>
    <sheet name="PL" sheetId="2" r:id="rId2"/>
    <sheet name="SOCE" sheetId="3" r:id="rId3"/>
    <sheet name="Cash Flow" sheetId="4" r:id="rId4"/>
    <sheet name="NOTES" sheetId="5" r:id="rId5"/>
    <sheet name="Sheet3" sheetId="6" r:id="rId6"/>
    <sheet name="Sheet2" sheetId="7" r:id="rId7"/>
    <sheet name="Sheet1" sheetId="8" r:id="rId8"/>
  </sheets>
  <definedNames>
    <definedName name="_xlnm.Print_Area" localSheetId="0">'BS'!$A$1:$E$64</definedName>
    <definedName name="_xlnm.Print_Area" localSheetId="4">'NOTES'!$A$1:$K$317</definedName>
    <definedName name="_xlnm.Print_Area" localSheetId="1">'PL'!$A$1:$F$54</definedName>
  </definedNames>
  <calcPr fullCalcOnLoad="1"/>
</workbook>
</file>

<file path=xl/sharedStrings.xml><?xml version="1.0" encoding="utf-8"?>
<sst xmlns="http://schemas.openxmlformats.org/spreadsheetml/2006/main" count="508" uniqueCount="344">
  <si>
    <t>EQUINE CAPITAL BERHAD</t>
  </si>
  <si>
    <t>KLIH</t>
  </si>
  <si>
    <t>ECB</t>
  </si>
  <si>
    <t>Equine</t>
  </si>
  <si>
    <t>KLIB</t>
  </si>
  <si>
    <t>STS</t>
  </si>
  <si>
    <t>Rights Issue</t>
  </si>
  <si>
    <t>GOODWILL ON CONSOLIDATION</t>
  </si>
  <si>
    <t>CURRENT ASSETS</t>
  </si>
  <si>
    <t>Cash and bank balances</t>
  </si>
  <si>
    <t>CURRENT LIABILITIES</t>
  </si>
  <si>
    <t>Provision for taxation</t>
  </si>
  <si>
    <t>MINORITY INTERESTS</t>
  </si>
  <si>
    <t>Hire purchase and lease creditors</t>
  </si>
  <si>
    <t>Deferred taxation</t>
  </si>
  <si>
    <t>31.3.2003</t>
  </si>
  <si>
    <t>Total</t>
  </si>
  <si>
    <t>Fixed deposits with licensed banks</t>
  </si>
  <si>
    <t>TAXATION</t>
  </si>
  <si>
    <t>RM'000</t>
  </si>
  <si>
    <t>Elimination</t>
  </si>
  <si>
    <t>Restructuring transaction involving cash and cash equivalent</t>
  </si>
  <si>
    <t>of inter-co</t>
  </si>
  <si>
    <t>Acq. of STS</t>
  </si>
  <si>
    <t>Repaym. To STS</t>
  </si>
  <si>
    <t>Listing expense</t>
  </si>
  <si>
    <t>Profit before taxation</t>
  </si>
  <si>
    <t>Adjustments for:</t>
  </si>
  <si>
    <t>Interest expenses</t>
  </si>
  <si>
    <t>Interest income</t>
  </si>
  <si>
    <t>Operating profit before working capital changes</t>
  </si>
  <si>
    <t>Increase in inventories</t>
  </si>
  <si>
    <t>Cash generated from operations</t>
  </si>
  <si>
    <t>Tax paid</t>
  </si>
  <si>
    <t>Net cash from operating activities</t>
  </si>
  <si>
    <t>Net cash used in investing activites</t>
  </si>
  <si>
    <t>Drawdown of bank borrowings</t>
  </si>
  <si>
    <t>Repayment of bank borrowings</t>
  </si>
  <si>
    <t>Repayment of hire-purchase and lease creditors</t>
  </si>
  <si>
    <t>Interest paid</t>
  </si>
  <si>
    <t>Net cash from financing activities</t>
  </si>
  <si>
    <t>Net increase in cash and cash equivalents</t>
  </si>
  <si>
    <t>ok</t>
  </si>
  <si>
    <t>Bank overdraft</t>
  </si>
  <si>
    <t>Development properties</t>
  </si>
  <si>
    <t>Taxation</t>
  </si>
  <si>
    <t>Share Capital</t>
  </si>
  <si>
    <t>Bank borrowings</t>
  </si>
  <si>
    <t>Current Year</t>
  </si>
  <si>
    <t>Quarter</t>
  </si>
  <si>
    <t>Todate</t>
  </si>
  <si>
    <t>Revenue</t>
  </si>
  <si>
    <t>Cost of Sales</t>
  </si>
  <si>
    <t>Gross Profit</t>
  </si>
  <si>
    <t>Basic Earnings Per Share (sen)</t>
  </si>
  <si>
    <t>Diluted Earnings Per Share (sen)</t>
  </si>
  <si>
    <t>Net tangible assets per ordinary share (RM)</t>
  </si>
  <si>
    <t>CONDENSED CONSOLIDATED  STATEMENT OF CHANGES IN EQUITY</t>
  </si>
  <si>
    <t>1.</t>
  </si>
  <si>
    <t>2.</t>
  </si>
  <si>
    <t>3.</t>
  </si>
  <si>
    <t>4.</t>
  </si>
  <si>
    <t>5.</t>
  </si>
  <si>
    <t>DEBT AND EQUITY SECURITIES</t>
  </si>
  <si>
    <t>6.</t>
  </si>
  <si>
    <t>7.</t>
  </si>
  <si>
    <t>DIVIDENDS PAID</t>
  </si>
  <si>
    <t>8.</t>
  </si>
  <si>
    <t>Property development</t>
  </si>
  <si>
    <t>Property investment</t>
  </si>
  <si>
    <t>9.</t>
  </si>
  <si>
    <t>10.</t>
  </si>
  <si>
    <t>11.</t>
  </si>
  <si>
    <t>12.</t>
  </si>
  <si>
    <t>13.</t>
  </si>
  <si>
    <t>CHANGES IN CONTINGENT ASSETS AND CONTINGENT LIABILITIES</t>
  </si>
  <si>
    <t>COMPARISON WITH PRECEDING QUARTER'S RESULTS</t>
  </si>
  <si>
    <t>PROSPECT FOR THE CURRENT FINANCIAL YEAR</t>
  </si>
  <si>
    <t>Current year taxation</t>
  </si>
  <si>
    <t>Share of taxation of associated company</t>
  </si>
  <si>
    <t>DEALINGS IN QUOTED SECURITIES</t>
  </si>
  <si>
    <t>STATUS OF CORPORATE PROPOSALS</t>
  </si>
  <si>
    <t>BORROWINGS AND DEBTS SECURITIES</t>
  </si>
  <si>
    <t>Unsecured</t>
  </si>
  <si>
    <t>CHANGES IN MATERIAL LITIGATION</t>
  </si>
  <si>
    <t>DIVIDEND</t>
  </si>
  <si>
    <t>(a)</t>
  </si>
  <si>
    <t>Basic earnings per share (sen)</t>
  </si>
  <si>
    <t>EARNINGS PER SHARE</t>
  </si>
  <si>
    <t>(Unaudited)</t>
  </si>
  <si>
    <t>Dividend Per Share (sen)</t>
  </si>
  <si>
    <t>Other Operating Income</t>
  </si>
  <si>
    <t>Operating Expenses</t>
  </si>
  <si>
    <t>Operating Profit</t>
  </si>
  <si>
    <t>Profit Before Taxation</t>
  </si>
  <si>
    <t>Profit After Taxation</t>
  </si>
  <si>
    <t>Net Profit for The Period</t>
  </si>
  <si>
    <t>Provision for liquidated ascertained damages</t>
  </si>
  <si>
    <t>Decrease in development properties</t>
  </si>
  <si>
    <t>Liquidated ascertained damages paid</t>
  </si>
  <si>
    <t>Purchase of property, plant and equipment</t>
  </si>
  <si>
    <t>Withdrawal of fixed deposit</t>
  </si>
  <si>
    <t xml:space="preserve">Less: Fixed deposit pledged </t>
  </si>
  <si>
    <t>Cash and cash equivalents at the end of the financial period comprise the following:</t>
  </si>
  <si>
    <t>Cash and cash equivalents at end of financial period</t>
  </si>
  <si>
    <t>Cash and cash equivalents at beginning of financial period</t>
  </si>
  <si>
    <t>Increase in receivables</t>
  </si>
  <si>
    <t>Increase in payables</t>
  </si>
  <si>
    <t>AUDITORS' REPORT ON PRECEDING ANNUAL FINANCIAL STATEMENTS</t>
  </si>
  <si>
    <t>COMMENTS ABOUT SEASONAL OR CYCLICAL FACTORS</t>
  </si>
  <si>
    <t>CHANGES IN ESTIMATES</t>
  </si>
  <si>
    <t>(b)</t>
  </si>
  <si>
    <t>SEGMENTAL INFORMATION</t>
  </si>
  <si>
    <t>Segment Revenue</t>
  </si>
  <si>
    <t>Segment Results</t>
  </si>
  <si>
    <t>Short term borrowings:</t>
  </si>
  <si>
    <t xml:space="preserve">Secured </t>
  </si>
  <si>
    <t>Long term borrowings:</t>
  </si>
  <si>
    <t>14.</t>
  </si>
  <si>
    <t>AUTHORISATION FOR ISSUE</t>
  </si>
  <si>
    <t>CONDENSED CONSOLIDATED BALANCE SHEETS</t>
  </si>
  <si>
    <t>Minority Interests</t>
  </si>
  <si>
    <t>CONDENSED CONSOLIDATED INCOME STATEMENTS</t>
  </si>
  <si>
    <t>Ordinary</t>
  </si>
  <si>
    <t xml:space="preserve">Retained </t>
  </si>
  <si>
    <t>Profits</t>
  </si>
  <si>
    <t>Distributable</t>
  </si>
  <si>
    <t xml:space="preserve">CONDENSED CONSOLIDATED CASH FLOW STATEMENTS </t>
  </si>
  <si>
    <t xml:space="preserve"> </t>
  </si>
  <si>
    <t>BASIS OF PREPARATION</t>
  </si>
  <si>
    <t>SUBSEQUENT EVENTS</t>
  </si>
  <si>
    <t xml:space="preserve">CHANGES IN THE COMPOSITION OF THE GROUP </t>
  </si>
  <si>
    <t>PART B - EXPLANATORY NOTES PURSUANT TO THE KLSE REVISED LISTING REQUIREMENTS</t>
  </si>
  <si>
    <t>GROUP PERFORMANCE REVIEW</t>
  </si>
  <si>
    <t>PART A - EXPLANATORY NOTES PURSUANT TO MASB 26</t>
  </si>
  <si>
    <t>30.9.2003</t>
  </si>
  <si>
    <t>OFF BALANCE SHEET FINANCIAL INSTRUMENTS</t>
  </si>
  <si>
    <t>By Order of the Board</t>
  </si>
  <si>
    <t>Company Secretary</t>
  </si>
  <si>
    <t>Kuala Lumpur</t>
  </si>
  <si>
    <t>FOR THE QUARTER ENDED 30 SEPTEMBER 2003</t>
  </si>
  <si>
    <t>As at 1 July 2003</t>
  </si>
  <si>
    <t>As at 30 September 2003</t>
  </si>
  <si>
    <t>AS AT 30 SEPTEMBER 2003</t>
  </si>
  <si>
    <t>PROPERTY, PLANT AND EQUIPMENT</t>
  </si>
  <si>
    <t>DEVELOPMENT PROPERTIES</t>
  </si>
  <si>
    <t>NET CURRENT ASSETS</t>
  </si>
  <si>
    <t>FINANCED BY:</t>
  </si>
  <si>
    <t>LONG TERM AND DEFERRED LIABILITIES</t>
  </si>
  <si>
    <t>SHAREHOLDERS' EQUITY</t>
  </si>
  <si>
    <t>Inventories</t>
  </si>
  <si>
    <t xml:space="preserve">There were no changes in estimates that had a material effect during the quarter under review. </t>
  </si>
  <si>
    <t xml:space="preserve">There was no dividends paid during the quarter under review. </t>
  </si>
  <si>
    <t>SALE OF UNQUOTED INVESTMENTS AND/OR PROPERTIES</t>
  </si>
  <si>
    <t>There were no sales of investments and/or properties during the quarter under review.</t>
  </si>
  <si>
    <t>There were no purchases and disposals of quoted securities during the quarter under review.</t>
  </si>
  <si>
    <t>The auditors' report on the financial statements of ECB for the financial year ended 31 March 2003 was not qualified.</t>
  </si>
  <si>
    <t>Trade receivables</t>
  </si>
  <si>
    <t>Other receivables and deposits</t>
  </si>
  <si>
    <t>Trade payables</t>
  </si>
  <si>
    <t>Other payables and accruals</t>
  </si>
  <si>
    <t xml:space="preserve">Bank overdraft </t>
  </si>
  <si>
    <t>Finance Costs</t>
  </si>
  <si>
    <t>Share of Results in Associated Companies</t>
  </si>
  <si>
    <t>*</t>
  </si>
  <si>
    <t>Share of results of associated companies</t>
  </si>
  <si>
    <t>Basic</t>
  </si>
  <si>
    <t>Net profit for the period (RM'000)</t>
  </si>
  <si>
    <t>Weighted average number of ordinary shares in issue ('000)</t>
  </si>
  <si>
    <t>Diluted</t>
  </si>
  <si>
    <t>Adjustment for after-tax effects of interest on RCSLS (RM'000)</t>
  </si>
  <si>
    <t>Adjusted net profit for the period (RM'000)</t>
  </si>
  <si>
    <t>Diluted earnings per share (sen)</t>
  </si>
  <si>
    <t>Adjustment for assumed conversion of RCSLS ('000)</t>
  </si>
  <si>
    <t>Adjusted weighted average number of ordinary shares in issue and issuable</t>
  </si>
  <si>
    <t xml:space="preserve">The interim financial statements are unaudited and have been prepared in accordance with MASB 26 : Interim </t>
  </si>
  <si>
    <t xml:space="preserve">Financial Reporting " and Paragraph 9.22 of the Listing Requirements of Kuala Lumpur Stock Exchange ("KLSE"). </t>
  </si>
  <si>
    <t>or cyclical fluctuations.</t>
  </si>
  <si>
    <t xml:space="preserve">The Group's performance for the quarter ended 30 September 2003 was not affected by significant seasonal or </t>
  </si>
  <si>
    <t>under review.</t>
  </si>
  <si>
    <t>There were no unusual items affecting assets, liabilities, equity, net income, or cash flows during the quarter</t>
  </si>
  <si>
    <t xml:space="preserve">There were no issuance, cancellations, repurchases, resale and repayment of debts and equity securities during </t>
  </si>
  <si>
    <t xml:space="preserve">The principal activities of the Group consist of property development and property investment. The Group's primary </t>
  </si>
  <si>
    <t>segment reporting is based on the business segment.</t>
  </si>
  <si>
    <t xml:space="preserve">non availability of group relief in respect of losses incurred by certain subsidiary companies, and certain expenses </t>
  </si>
  <si>
    <t>which are not deductible for tax purposes.</t>
  </si>
  <si>
    <t>There were no material litigations that might adversely and materially affect the position of the Group as at</t>
  </si>
  <si>
    <t>of ordinary shares in issue during the period.</t>
  </si>
  <si>
    <t>Basic earnings per share is calculated by dividing the net profit for the period by the weighted average number</t>
  </si>
  <si>
    <t xml:space="preserve">For the purpose of calculating diluted earnings per share, the net profit for the period and weighted average </t>
  </si>
  <si>
    <t xml:space="preserve">number of ordinary shares in issue during the period have been adjusted for the effects of dilutive potential </t>
  </si>
  <si>
    <t xml:space="preserve">The interim financial statements were authorised for issue by the Board of Directors in accordance with a resolution </t>
  </si>
  <si>
    <t>These explanatory notes to the interim financial statements provide an explanation of events and transactions</t>
  </si>
  <si>
    <t>that are significant to an understanding of the changes in the financial position and performance of the Group.</t>
  </si>
  <si>
    <t>1)</t>
  </si>
  <si>
    <t>A Renounceable Rights Issue of up to 27,338,319 new ordinary shares of RM1.00 each at an issue price</t>
  </si>
  <si>
    <t>of RM1.00 per ordinary share on the basis of nine ordinary shares for every one existing ordinary share</t>
  </si>
  <si>
    <t>2)</t>
  </si>
  <si>
    <t>held in ECB prior to the Offer for Sale, and</t>
  </si>
  <si>
    <t>ECB was established to implement the Proposed Corporate and Debt Restructuring Exercise of Kuala Lumpur</t>
  </si>
  <si>
    <t>3)</t>
  </si>
  <si>
    <t xml:space="preserve">New RM77,400,000 nominal value 3% Irredeemable Covertible Unsecured </t>
  </si>
  <si>
    <t>Equine Acquisition</t>
  </si>
  <si>
    <t>Issue Price</t>
  </si>
  <si>
    <t>Nominal Value</t>
  </si>
  <si>
    <t>4)</t>
  </si>
  <si>
    <t>5)</t>
  </si>
  <si>
    <t xml:space="preserve">New RM30,000,000 nominal value 7% Redeemable Convertible Secured </t>
  </si>
  <si>
    <t xml:space="preserve">Loan Stock 2003/2008 ("ICULS") issued at an issue price of RM1.00 pursuant </t>
  </si>
  <si>
    <t>to the Proposed Equine Acquisition</t>
  </si>
  <si>
    <t>pursuant to the Proposed Repayment</t>
  </si>
  <si>
    <t>6)</t>
  </si>
  <si>
    <t xml:space="preserve">Loan Stocks A 2003/2008 ("RCSLS A") issued at an issue price of RM1.00 </t>
  </si>
  <si>
    <t>pursuant to the Proposed KLIB Acquisition</t>
  </si>
  <si>
    <t>Net profit for the period</t>
  </si>
  <si>
    <t>No of shares ( '000)</t>
  </si>
  <si>
    <t>New RM15,000,000 nominal value 7% Redeemable Convertible Secured</t>
  </si>
  <si>
    <t xml:space="preserve">New ordinary shares of RM1.00 each issued at par to the existing shareholders </t>
  </si>
  <si>
    <t xml:space="preserve">of Kuala Lumpur Industries Holding Berhad (Special Administrators Appointed) </t>
  </si>
  <si>
    <t>("KLIH") pursuant to the Proposed Share Swap</t>
  </si>
  <si>
    <t xml:space="preserve">New ordinary shares of RM1.00 each issued at par to the unsecured creditors </t>
  </si>
  <si>
    <t>of KLIH pursuant to the Proposed Repayment</t>
  </si>
  <si>
    <t xml:space="preserve">New ordinary shares of RM1.00 each issued at par pursuant to the Proposed </t>
  </si>
  <si>
    <t>Subsequent to the issuance of the above shares, the unsecured creditors mentioned in 1) above participated</t>
  </si>
  <si>
    <t>Save for a 30% interest in an associated company, Pharmaniaga Logistics Sdn Bhd, all other assets and liabilities of</t>
  </si>
  <si>
    <t>KLIH were transferred to KLIH Debt Management Sdn Bhd, a special purpose vehicle established to facilitate the</t>
  </si>
  <si>
    <t>implementation of KLIH Proposals.</t>
  </si>
  <si>
    <t xml:space="preserve">and consolidation) comprising 3,037,591 ordinary shares of RM1.00 each  via a share swap arrangement on the </t>
  </si>
  <si>
    <t>basis of one (1) new ordinary share in ECB for every one share held in KLIH. As a result, KLIH became a wholly</t>
  </si>
  <si>
    <t xml:space="preserve">owned subsidiary of ECB. </t>
  </si>
  <si>
    <t xml:space="preserve">Berhad ("KLIB") comprising 65,538,000 ordinary shares of RM1.00 each from KLIH for a nominal consideration of </t>
  </si>
  <si>
    <t>RM1.00. As a result, KLIB became a wholly owned subsidiary of ECB.</t>
  </si>
  <si>
    <t>As a result, STS became a wholly owned subsidiary of ECB.</t>
  </si>
  <si>
    <t xml:space="preserve">Sdn Bhd ("STS") comprising 740,000 ordinary shares of RM1.00 each for a cash consideration of RM3,027,000. </t>
  </si>
  <si>
    <t xml:space="preserve">("TESB") comprising 12,002,150 ordinary shares of RM1.00 each for a purchase consideration of RM172,000,000 </t>
  </si>
  <si>
    <t>to be satisfied by the issuance of 94,600,000 new ordinary shares of RM1.00 each in ECB and RM77,400,000</t>
  </si>
  <si>
    <t>nominal value ICULS at an issue price of RM1.00 per ordinary share of ECB. As a result, TESB became a wholly</t>
  </si>
  <si>
    <t>owned subsidary of ECB.</t>
  </si>
  <si>
    <t>VARIANCES ON PROFIT FORECAST</t>
  </si>
  <si>
    <t>Issue of securities</t>
  </si>
  <si>
    <t xml:space="preserve">As at End of </t>
  </si>
  <si>
    <t>Current  Quarter</t>
  </si>
  <si>
    <t>As at Preceding</t>
  </si>
  <si>
    <t>(Audited)</t>
  </si>
  <si>
    <t>Financial</t>
  </si>
  <si>
    <t>Year Ended</t>
  </si>
  <si>
    <t>ICULS interest</t>
  </si>
  <si>
    <t>- The Company</t>
  </si>
  <si>
    <t>Individual Quarter</t>
  </si>
  <si>
    <t>Cumulative Quarter</t>
  </si>
  <si>
    <t>Preceding Year</t>
  </si>
  <si>
    <t>Corresponding Quarter</t>
  </si>
  <si>
    <t>30.9.2002</t>
  </si>
  <si>
    <t>To Date</t>
  </si>
  <si>
    <t>Net cash outflow for acquisition of subsidiaries</t>
  </si>
  <si>
    <t>Placement of fixed deposit</t>
  </si>
  <si>
    <t>Investment holding</t>
  </si>
  <si>
    <t>On 6 August 2003, the Company acquired the entire issued and paid up share capital of KLIH (after capital reduction</t>
  </si>
  <si>
    <t>On 7 August 2003, the Company acquired the entire issued and paid up share capital of Kuala Lumpur Industries</t>
  </si>
  <si>
    <t xml:space="preserve">On 7 August 2003, the Company acquired the entire issued and paid up share capital of Syarikat Tenaga Sahabat </t>
  </si>
  <si>
    <t xml:space="preserve">On 26 August 2003, the Company acquired the entire issued and paid up share capital of Taman Equine (M) Sdn Bhd </t>
  </si>
  <si>
    <t>Nasional Berhad Act, 1998. The details of this Proposal are included in the Prospectus issued by ECB dated</t>
  </si>
  <si>
    <t>23 September 2003.</t>
  </si>
  <si>
    <t xml:space="preserve">An Offer for Sale by Annuarul Azizan Chew Consulting Sdn Bhd, the agent for the creditors of KLIH of up to </t>
  </si>
  <si>
    <t>Adjustment for assumed conversion of ICULS ('000)</t>
  </si>
  <si>
    <t>Retained Profit</t>
  </si>
  <si>
    <t>- Associated companies</t>
  </si>
  <si>
    <t>Revaluation reserve charged out</t>
  </si>
  <si>
    <t>UNUSUAL ITEMS DUE TO THEIR NATURE, SIZE OR INCIDENCE</t>
  </si>
  <si>
    <t>The principal terms of the ICULS, RCSLS A and RCSLS B are stated in ECB's Prospectus dated 23 September 2003.</t>
  </si>
  <si>
    <t xml:space="preserve">Segment Assets </t>
  </si>
  <si>
    <t>CAPITAL COMMITMENTS</t>
  </si>
  <si>
    <t xml:space="preserve">Pursuant to the Corporate Proposal,  ECB has issued a profit forecast of RM7.5 million (after pre acquisition profit) for the </t>
  </si>
  <si>
    <t>Pursuant to the above Proposal , ECB issued a Prospectus to its shareholders pertaining to:</t>
  </si>
  <si>
    <t>shares.</t>
  </si>
  <si>
    <t xml:space="preserve">24,962,409 ordinary shares of RM1.00 each to the Malaysia public at an offer price of RM1.00 per ordinary </t>
  </si>
  <si>
    <t>The above Proposals were completed subsequent to the quarter under review.</t>
  </si>
  <si>
    <t>Current</t>
  </si>
  <si>
    <t xml:space="preserve">As at </t>
  </si>
  <si>
    <t>Preceding</t>
  </si>
  <si>
    <t>Year End</t>
  </si>
  <si>
    <t xml:space="preserve">There were no material instruments with off balance sheet risk issued as at date of this report. </t>
  </si>
  <si>
    <t xml:space="preserve">There were no material contingent assets and contingent liabilities as at date of this report. </t>
  </si>
  <si>
    <t xml:space="preserve">There were no material capital commitments as at date of this report. </t>
  </si>
  <si>
    <t>Lee Ming Leong (MAICSA 7006926)</t>
  </si>
  <si>
    <t>the quarter other than pursuant to the Corporate Proposals described in Part B Note 8:</t>
  </si>
  <si>
    <t>in the Offer for Sale detailed in Part B Note 8 below.</t>
  </si>
  <si>
    <t>The changes in the composition of the Group as a result of the Corporate Proposals in Part B Note 8 are as follow:</t>
  </si>
  <si>
    <t>a)</t>
  </si>
  <si>
    <t>Depreciation of property, plant and equipment</t>
  </si>
  <si>
    <t xml:space="preserve">b) </t>
  </si>
  <si>
    <t>Advances to associated company</t>
  </si>
  <si>
    <t>ASSOCIATED COMPANIES</t>
  </si>
  <si>
    <t xml:space="preserve">This is Equine Capital Berhad's first announcement of quarterly results since its listing on the Kuala Lumpur Stock </t>
  </si>
  <si>
    <t>Exchange on 28 October 2003. There are no comparative Group figures.</t>
  </si>
  <si>
    <t>OTHER INVESTMENTS</t>
  </si>
  <si>
    <t>Irredeemable Convertible Unsecured Loan Stocks (ICULS)</t>
  </si>
  <si>
    <t>Redeemable Convertible Secured Loan Stocks (RCSLS)</t>
  </si>
  <si>
    <t>This is the first set of consolidated financial statements prepared by Equine Capital Berhad ("ECB") since its listing</t>
  </si>
  <si>
    <t>The accounting policies and methods of computations adopted in this interim financial statements are consistent</t>
  </si>
  <si>
    <t>with those previously adopted in the preparation of the proforma consolidated financial statements of ECB Group</t>
  </si>
  <si>
    <t>for the purposes of inclusion in ECB's Prospectus dated 23 September 2003.</t>
  </si>
  <si>
    <t>As at End of</t>
  </si>
  <si>
    <t xml:space="preserve">There are no comparative Group figures as this is ECB's first announcement of quarterly results since its listing on </t>
  </si>
  <si>
    <t>28 October 2003.</t>
  </si>
  <si>
    <t>The Group's profit before taxation of RM2.5 million for the current quarter was derived mainly from the following:</t>
  </si>
  <si>
    <t xml:space="preserve">Property development activities of Taman Equine (M) Sdn Bhd for the period of approximately one month with </t>
  </si>
  <si>
    <t>effect from the acquisition date of 26 August 2003.</t>
  </si>
  <si>
    <t xml:space="preserve">Share of profit of associated company, Pharmaniaga Logistics Sdn Bhd, for the period of approximately two </t>
  </si>
  <si>
    <t>months with effect from the acquisition date of 6 August 2003.</t>
  </si>
  <si>
    <t xml:space="preserve">satisfactory for the remaining period of the financial year. </t>
  </si>
  <si>
    <t>No dividend has been proposed for the current quarter ended 30 September 2003.</t>
  </si>
  <si>
    <t>ordinary shares from the conversion of both ICULS and RCSLS.</t>
  </si>
  <si>
    <t xml:space="preserve">On 28 October 2003, the entire issued and paid-up share capital of ECB was admitted to the Official List of the </t>
  </si>
  <si>
    <t>on the KLSE on 28 October 2003. There are no comparative Group figures.</t>
  </si>
  <si>
    <t>Main Board of the KLSE in place of KLIH. The shares are categorised under the "Property" sector with a Stock Number</t>
  </si>
  <si>
    <t>and Stock Short Name of 1147 and EQUINE respectively.</t>
  </si>
  <si>
    <t xml:space="preserve">financial year ending 31 March 2004. Correspondingly,  the Group reported an unaudited net profit for the current </t>
  </si>
  <si>
    <t xml:space="preserve">quarter of RM1.556 million which is in line with the forecast as per the Prospectus. </t>
  </si>
  <si>
    <t>for the next two years.</t>
  </si>
  <si>
    <t>Lumpur Stock Exchange on 28 October 2003. There are no comparative Group figures.</t>
  </si>
  <si>
    <t xml:space="preserve">This is Equine Capital Berhad's first announcement of quarterly results since its listing on the Kuala </t>
  </si>
  <si>
    <t>ICULS</t>
  </si>
  <si>
    <t>rate of 76% of the total gross development value of RM407.2 million for all ongoing projects.</t>
  </si>
  <si>
    <t xml:space="preserve">The corresponding unbilled sales of RM195.0 million as at 31 October 2003 will underpin ECB's Group performance </t>
  </si>
  <si>
    <t xml:space="preserve">Industries Holdings Berhad (Special Administrators Appointed) ("KLIH") within the framework of Pengurusan Danaharta </t>
  </si>
  <si>
    <t>date of this report.</t>
  </si>
  <si>
    <t>17 November 2003</t>
  </si>
  <si>
    <t>Mah Li Chen (MAICSA 7022751)</t>
  </si>
  <si>
    <t xml:space="preserve">Earnings prospect of the ECB Group is anchored by lock-in sales of RM308.7 million as at 31 October 2003, </t>
  </si>
  <si>
    <t xml:space="preserve">launched 2.5 storey terrace houses and Equine Square Phase 2 shopoffices). This figure translates into a take-up </t>
  </si>
  <si>
    <t>Based on current performance, the Board of Directors is confident that the Group's results will remain</t>
  </si>
  <si>
    <t xml:space="preserve">Current </t>
  </si>
  <si>
    <t>n/a</t>
  </si>
  <si>
    <t>n/a - not applicable.</t>
  </si>
  <si>
    <t>* Comprising RM2.00 only.</t>
  </si>
  <si>
    <t>Investment holding (including share of revenue in associated company)</t>
  </si>
  <si>
    <t>Investment holding (including share of results in associated company)</t>
  </si>
  <si>
    <t xml:space="preserve">The effective tax rate for the periods presented above is higher than the statutory tax rate principally  due to the </t>
  </si>
  <si>
    <t>n/a - not applicable as there are no comparative Group figures.</t>
  </si>
  <si>
    <t>of the directors dated 17 November 2003.</t>
  </si>
  <si>
    <t>Loan Stocks B 2003/2008 ("RCSLS B") issued at an issue price of RM1.00</t>
  </si>
  <si>
    <t xml:space="preserve">generated by the ongoing Pusat Bandar Putra Permai and the Equine Square shopoffice projects (including the recently </t>
  </si>
  <si>
    <t>Secured (including RCSLS)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</si>
</sst>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\ h:mm\ AM/PM"/>
    <numFmt numFmtId="166" formatCode="_(* #,##0.000_);_(* \(#,##0.000\);_(* &quot;-&quot;??_);_(@_)"/>
    <numFmt numFmtId="167" formatCode="#,##0_);[Red]\(#,##0\);\-"/>
    <numFmt numFmtId="168" formatCode="_(* #,##0.0_);_(* \(#,##0.0\);_(* &quot;-&quot;??_);_(@_)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Alignment="1" quotePrefix="1">
      <alignment/>
    </xf>
    <xf numFmtId="43" fontId="0" fillId="0" borderId="0" xfId="15" applyAlignment="1">
      <alignment/>
    </xf>
    <xf numFmtId="0" fontId="1" fillId="2" borderId="0" xfId="0" applyFont="1" applyFill="1" applyAlignment="1">
      <alignment horizont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/>
    </xf>
    <xf numFmtId="41" fontId="0" fillId="0" borderId="3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14" xfId="15" applyNumberFormat="1" applyBorder="1" applyAlignment="1">
      <alignment/>
    </xf>
    <xf numFmtId="43" fontId="0" fillId="0" borderId="15" xfId="15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3" xfId="15" applyNumberFormat="1" applyFont="1" applyBorder="1" applyAlignment="1">
      <alignment/>
    </xf>
    <xf numFmtId="43" fontId="6" fillId="0" borderId="0" xfId="15" applyFont="1" applyAlignment="1">
      <alignment/>
    </xf>
    <xf numFmtId="164" fontId="6" fillId="0" borderId="14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5" xfId="15" applyNumberFormat="1" applyFont="1" applyBorder="1" applyAlignment="1">
      <alignment/>
    </xf>
    <xf numFmtId="43" fontId="6" fillId="0" borderId="15" xfId="15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43" fontId="6" fillId="0" borderId="0" xfId="15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6" fillId="0" borderId="0" xfId="15" applyNumberFormat="1" applyFont="1" applyAlignment="1">
      <alignment horizontal="right"/>
    </xf>
    <xf numFmtId="164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43" fontId="6" fillId="0" borderId="15" xfId="15" applyNumberFormat="1" applyFont="1" applyBorder="1" applyAlignment="1">
      <alignment/>
    </xf>
    <xf numFmtId="164" fontId="6" fillId="0" borderId="0" xfId="0" applyNumberFormat="1" applyFont="1" applyAlignment="1">
      <alignment/>
    </xf>
    <xf numFmtId="43" fontId="6" fillId="0" borderId="15" xfId="0" applyNumberFormat="1" applyFont="1" applyBorder="1" applyAlignment="1">
      <alignment/>
    </xf>
    <xf numFmtId="164" fontId="6" fillId="0" borderId="0" xfId="15" applyNumberFormat="1" applyFont="1" applyFill="1" applyAlignment="1">
      <alignment horizontal="center"/>
    </xf>
    <xf numFmtId="41" fontId="0" fillId="0" borderId="13" xfId="0" applyNumberFormat="1" applyFill="1" applyBorder="1" applyAlignment="1">
      <alignment/>
    </xf>
    <xf numFmtId="15" fontId="6" fillId="0" borderId="0" xfId="0" applyNumberFormat="1" applyFont="1" applyAlignment="1" quotePrefix="1">
      <alignment/>
    </xf>
    <xf numFmtId="164" fontId="6" fillId="0" borderId="14" xfId="15" applyNumberFormat="1" applyFont="1" applyBorder="1" applyAlignment="1">
      <alignment horizontal="right"/>
    </xf>
    <xf numFmtId="43" fontId="6" fillId="0" borderId="15" xfId="15" applyFont="1" applyBorder="1" applyAlignment="1">
      <alignment horizontal="right"/>
    </xf>
    <xf numFmtId="164" fontId="6" fillId="0" borderId="0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zoomScale="60" workbookViewId="0" topLeftCell="A20">
      <selection activeCell="C31" sqref="C31"/>
    </sheetView>
  </sheetViews>
  <sheetFormatPr defaultColWidth="9.140625" defaultRowHeight="12.75"/>
  <cols>
    <col min="1" max="1" width="47.28125" style="0" customWidth="1"/>
    <col min="2" max="2" width="8.140625" style="0" customWidth="1"/>
    <col min="3" max="3" width="2.7109375" style="0" customWidth="1"/>
    <col min="4" max="4" width="20.57421875" style="0" customWidth="1"/>
    <col min="5" max="5" width="25.140625" style="0" customWidth="1"/>
  </cols>
  <sheetData>
    <row r="1" spans="1:4" ht="15" customHeight="1">
      <c r="A1" s="35" t="s">
        <v>0</v>
      </c>
      <c r="B1" s="32"/>
      <c r="C1" s="32"/>
      <c r="D1" s="32"/>
    </row>
    <row r="2" spans="1:4" ht="15" customHeight="1">
      <c r="A2" s="35" t="s">
        <v>120</v>
      </c>
      <c r="B2" s="32"/>
      <c r="C2" s="32"/>
      <c r="D2" s="32"/>
    </row>
    <row r="3" spans="1:4" ht="15" customHeight="1">
      <c r="A3" s="33" t="s">
        <v>143</v>
      </c>
      <c r="B3" s="32"/>
      <c r="C3" s="32"/>
      <c r="D3" s="32"/>
    </row>
    <row r="4" spans="1:4" ht="15">
      <c r="A4" s="33"/>
      <c r="B4" s="32"/>
      <c r="C4" s="32"/>
      <c r="D4" s="32"/>
    </row>
    <row r="5" spans="1:4" ht="14.25">
      <c r="A5" s="32" t="s">
        <v>128</v>
      </c>
      <c r="B5" s="32"/>
      <c r="C5" s="32"/>
      <c r="D5" s="32"/>
    </row>
    <row r="6" spans="1:5" ht="15">
      <c r="A6" s="33"/>
      <c r="B6" s="32"/>
      <c r="C6" s="32"/>
      <c r="D6" s="32"/>
      <c r="E6" s="40" t="s">
        <v>242</v>
      </c>
    </row>
    <row r="7" spans="1:5" ht="15">
      <c r="A7" s="32"/>
      <c r="B7" s="32"/>
      <c r="C7" s="41"/>
      <c r="D7" s="40" t="s">
        <v>240</v>
      </c>
      <c r="E7" s="40" t="s">
        <v>244</v>
      </c>
    </row>
    <row r="8" spans="1:5" ht="15">
      <c r="A8" s="32"/>
      <c r="B8" s="32"/>
      <c r="C8" s="41"/>
      <c r="D8" s="40" t="s">
        <v>241</v>
      </c>
      <c r="E8" s="40" t="s">
        <v>245</v>
      </c>
    </row>
    <row r="9" spans="1:5" ht="15">
      <c r="A9" s="32"/>
      <c r="B9" s="32"/>
      <c r="C9" s="41"/>
      <c r="D9" s="40" t="s">
        <v>135</v>
      </c>
      <c r="E9" s="40" t="s">
        <v>15</v>
      </c>
    </row>
    <row r="10" spans="1:5" ht="15">
      <c r="A10" s="32"/>
      <c r="B10" s="32"/>
      <c r="C10" s="41"/>
      <c r="D10" s="40" t="s">
        <v>89</v>
      </c>
      <c r="E10" s="40" t="s">
        <v>243</v>
      </c>
    </row>
    <row r="11" spans="1:5" ht="15">
      <c r="A11" s="32"/>
      <c r="B11" s="32"/>
      <c r="C11" s="41"/>
      <c r="D11" s="40" t="s">
        <v>19</v>
      </c>
      <c r="E11" s="40" t="s">
        <v>19</v>
      </c>
    </row>
    <row r="12" spans="1:5" ht="14.25">
      <c r="A12" s="32"/>
      <c r="B12" s="32"/>
      <c r="C12" s="47"/>
      <c r="D12" s="32"/>
      <c r="E12" s="32"/>
    </row>
    <row r="13" spans="1:5" ht="14.25">
      <c r="A13" s="32" t="s">
        <v>144</v>
      </c>
      <c r="B13" s="32"/>
      <c r="C13" s="42"/>
      <c r="D13" s="43">
        <v>23723</v>
      </c>
      <c r="E13" s="43">
        <v>0</v>
      </c>
    </row>
    <row r="14" spans="1:5" ht="14.25">
      <c r="A14" s="32" t="s">
        <v>292</v>
      </c>
      <c r="B14" s="32"/>
      <c r="C14" s="42"/>
      <c r="D14" s="43">
        <v>56181</v>
      </c>
      <c r="E14" s="43">
        <v>0</v>
      </c>
    </row>
    <row r="15" spans="1:5" ht="14.25">
      <c r="A15" s="32" t="s">
        <v>295</v>
      </c>
      <c r="B15" s="32"/>
      <c r="C15" s="42"/>
      <c r="D15" s="43">
        <v>1</v>
      </c>
      <c r="E15" s="43">
        <v>0</v>
      </c>
    </row>
    <row r="16" spans="1:5" ht="14.25">
      <c r="A16" s="32" t="s">
        <v>145</v>
      </c>
      <c r="B16" s="32"/>
      <c r="C16" s="42"/>
      <c r="D16" s="43">
        <v>223144</v>
      </c>
      <c r="E16" s="43">
        <v>0</v>
      </c>
    </row>
    <row r="17" spans="1:5" ht="14.25">
      <c r="A17" s="32" t="s">
        <v>7</v>
      </c>
      <c r="B17" s="32"/>
      <c r="C17" s="42"/>
      <c r="D17" s="43">
        <v>4398</v>
      </c>
      <c r="E17" s="43">
        <v>0</v>
      </c>
    </row>
    <row r="18" spans="1:5" ht="14.25">
      <c r="A18" s="32"/>
      <c r="B18" s="32"/>
      <c r="C18" s="42"/>
      <c r="D18" s="51">
        <f>SUM(D13:D17)</f>
        <v>307447</v>
      </c>
      <c r="E18" s="51">
        <f>SUM(E13:E17)</f>
        <v>0</v>
      </c>
    </row>
    <row r="19" spans="1:5" ht="14.25">
      <c r="A19" s="32" t="s">
        <v>8</v>
      </c>
      <c r="B19" s="32"/>
      <c r="C19" s="42"/>
      <c r="D19" s="43"/>
      <c r="E19" s="43"/>
    </row>
    <row r="20" spans="1:5" ht="14.25">
      <c r="A20" s="32" t="s">
        <v>44</v>
      </c>
      <c r="B20" s="32"/>
      <c r="C20" s="42"/>
      <c r="D20" s="43">
        <v>52037</v>
      </c>
      <c r="E20" s="43">
        <v>0</v>
      </c>
    </row>
    <row r="21" spans="1:5" ht="14.25">
      <c r="A21" s="32" t="s">
        <v>150</v>
      </c>
      <c r="B21" s="32"/>
      <c r="C21" s="42"/>
      <c r="D21" s="43">
        <v>39045</v>
      </c>
      <c r="E21" s="43">
        <v>0</v>
      </c>
    </row>
    <row r="22" spans="1:5" ht="14.25">
      <c r="A22" s="32" t="s">
        <v>157</v>
      </c>
      <c r="B22" s="32"/>
      <c r="C22" s="42"/>
      <c r="D22" s="43">
        <v>59565</v>
      </c>
      <c r="E22" s="43">
        <v>0</v>
      </c>
    </row>
    <row r="23" spans="1:5" ht="14.25">
      <c r="A23" s="32" t="s">
        <v>158</v>
      </c>
      <c r="B23" s="32"/>
      <c r="C23" s="42"/>
      <c r="D23" s="43">
        <v>13401</v>
      </c>
      <c r="E23" s="43">
        <v>0</v>
      </c>
    </row>
    <row r="24" spans="1:5" ht="14.25">
      <c r="A24" s="32" t="s">
        <v>17</v>
      </c>
      <c r="B24" s="32"/>
      <c r="C24" s="42"/>
      <c r="D24" s="43">
        <v>1435</v>
      </c>
      <c r="E24" s="43">
        <v>0</v>
      </c>
    </row>
    <row r="25" spans="1:5" ht="14.25">
      <c r="A25" s="32" t="s">
        <v>9</v>
      </c>
      <c r="B25" s="32"/>
      <c r="C25" s="42"/>
      <c r="D25" s="43">
        <v>3293</v>
      </c>
      <c r="E25" s="43">
        <v>0</v>
      </c>
    </row>
    <row r="26" spans="1:5" ht="14.25">
      <c r="A26" s="32"/>
      <c r="B26" s="32"/>
      <c r="C26" s="42"/>
      <c r="D26" s="51">
        <f>SUM(D20:D25)</f>
        <v>168776</v>
      </c>
      <c r="E26" s="51">
        <f>SUM(E20:E25)</f>
        <v>0</v>
      </c>
    </row>
    <row r="27" spans="1:5" ht="14.25">
      <c r="A27" s="32" t="s">
        <v>10</v>
      </c>
      <c r="B27" s="32"/>
      <c r="C27" s="42"/>
      <c r="D27" s="43"/>
      <c r="E27" s="43"/>
    </row>
    <row r="28" spans="1:5" ht="14.25">
      <c r="A28" s="32" t="s">
        <v>159</v>
      </c>
      <c r="B28" s="32"/>
      <c r="C28" s="42"/>
      <c r="D28" s="43">
        <v>56504</v>
      </c>
      <c r="E28" s="43">
        <v>0</v>
      </c>
    </row>
    <row r="29" spans="1:5" ht="14.25">
      <c r="A29" s="32" t="s">
        <v>160</v>
      </c>
      <c r="B29" s="32"/>
      <c r="C29" s="42"/>
      <c r="D29" s="43">
        <f>34137+3366+1329</f>
        <v>38832</v>
      </c>
      <c r="E29" s="43">
        <v>0</v>
      </c>
    </row>
    <row r="30" spans="1:5" ht="14.25">
      <c r="A30" s="32" t="s">
        <v>11</v>
      </c>
      <c r="B30" s="32"/>
      <c r="C30" s="42"/>
      <c r="D30" s="43">
        <v>21392</v>
      </c>
      <c r="E30" s="43">
        <v>0</v>
      </c>
    </row>
    <row r="31" spans="1:5" ht="14.25">
      <c r="A31" s="32" t="s">
        <v>13</v>
      </c>
      <c r="B31" s="32"/>
      <c r="C31" s="42"/>
      <c r="D31" s="43">
        <v>1002</v>
      </c>
      <c r="E31" s="43">
        <v>0</v>
      </c>
    </row>
    <row r="32" spans="1:5" ht="14.25">
      <c r="A32" s="32" t="s">
        <v>161</v>
      </c>
      <c r="B32" s="32"/>
      <c r="C32" s="42"/>
      <c r="D32" s="43">
        <v>30</v>
      </c>
      <c r="E32" s="43">
        <v>0</v>
      </c>
    </row>
    <row r="33" spans="1:5" ht="14.25">
      <c r="A33" s="32"/>
      <c r="B33" s="32"/>
      <c r="C33" s="42"/>
      <c r="D33" s="51">
        <f>SUM(D28:D32)</f>
        <v>117760</v>
      </c>
      <c r="E33" s="51">
        <f>SUM(E28:E32)</f>
        <v>0</v>
      </c>
    </row>
    <row r="34" spans="1:5" ht="14.25">
      <c r="A34" s="32"/>
      <c r="B34" s="32"/>
      <c r="C34" s="42"/>
      <c r="D34" s="43"/>
      <c r="E34" s="43"/>
    </row>
    <row r="35" spans="1:5" ht="14.25">
      <c r="A35" s="32" t="s">
        <v>146</v>
      </c>
      <c r="B35" s="32"/>
      <c r="C35" s="42"/>
      <c r="D35" s="43">
        <f>+D26-D33</f>
        <v>51016</v>
      </c>
      <c r="E35" s="43">
        <f>+E26-E33</f>
        <v>0</v>
      </c>
    </row>
    <row r="36" spans="1:5" ht="14.25">
      <c r="A36" s="32"/>
      <c r="B36" s="32"/>
      <c r="C36" s="42"/>
      <c r="D36" s="43"/>
      <c r="E36" s="43"/>
    </row>
    <row r="37" spans="1:5" ht="15" thickBot="1">
      <c r="A37" s="32"/>
      <c r="B37" s="32"/>
      <c r="C37" s="42"/>
      <c r="D37" s="46">
        <f>+D18+D35</f>
        <v>358463</v>
      </c>
      <c r="E37" s="72" t="s">
        <v>333</v>
      </c>
    </row>
    <row r="38" spans="1:5" ht="14.25">
      <c r="A38" s="32"/>
      <c r="B38" s="32"/>
      <c r="C38" s="42"/>
      <c r="D38" s="43"/>
      <c r="E38" s="43"/>
    </row>
    <row r="39" spans="1:5" ht="15">
      <c r="A39" s="35" t="s">
        <v>147</v>
      </c>
      <c r="B39" s="32"/>
      <c r="C39" s="42"/>
      <c r="D39" s="43"/>
      <c r="E39" s="43"/>
    </row>
    <row r="40" spans="1:5" ht="14.25">
      <c r="A40" s="32"/>
      <c r="B40" s="32"/>
      <c r="C40" s="42"/>
      <c r="D40" s="43"/>
      <c r="E40" s="43"/>
    </row>
    <row r="41" spans="1:5" ht="14.25">
      <c r="A41" s="32" t="s">
        <v>46</v>
      </c>
      <c r="B41" s="32"/>
      <c r="C41" s="42"/>
      <c r="D41" s="43">
        <v>122600</v>
      </c>
      <c r="E41" s="57">
        <v>0</v>
      </c>
    </row>
    <row r="42" spans="1:5" ht="14.25">
      <c r="A42" s="32" t="s">
        <v>296</v>
      </c>
      <c r="B42" s="32"/>
      <c r="C42" s="42"/>
      <c r="D42" s="43">
        <v>77400</v>
      </c>
      <c r="E42" s="43">
        <v>0</v>
      </c>
    </row>
    <row r="43" spans="1:5" ht="14.25">
      <c r="A43" s="32" t="s">
        <v>265</v>
      </c>
      <c r="B43" s="32"/>
      <c r="C43" s="42"/>
      <c r="D43" s="44">
        <f>+SOCE!D17</f>
        <v>1347</v>
      </c>
      <c r="E43" s="44">
        <v>0</v>
      </c>
    </row>
    <row r="44" spans="1:5" ht="14.25">
      <c r="A44" s="32"/>
      <c r="B44" s="32"/>
      <c r="C44" s="42"/>
      <c r="D44" s="43"/>
      <c r="E44" s="43"/>
    </row>
    <row r="45" spans="1:5" ht="14.25">
      <c r="A45" s="32" t="s">
        <v>149</v>
      </c>
      <c r="B45" s="32"/>
      <c r="C45" s="42"/>
      <c r="D45" s="43">
        <f>SUM(D41:D43)</f>
        <v>201347</v>
      </c>
      <c r="E45" s="43">
        <f>SUM(E41:E43)</f>
        <v>0</v>
      </c>
    </row>
    <row r="46" spans="1:5" ht="14.25">
      <c r="A46" s="32"/>
      <c r="B46" s="32"/>
      <c r="C46" s="42"/>
      <c r="D46" s="43"/>
      <c r="E46" s="43"/>
    </row>
    <row r="47" spans="1:5" ht="14.25">
      <c r="A47" s="32" t="s">
        <v>12</v>
      </c>
      <c r="B47" s="32"/>
      <c r="C47" s="42"/>
      <c r="D47" s="43">
        <v>41</v>
      </c>
      <c r="E47" s="43">
        <v>0</v>
      </c>
    </row>
    <row r="48" spans="1:5" ht="14.25">
      <c r="A48" s="32"/>
      <c r="B48" s="32"/>
      <c r="C48" s="42"/>
      <c r="D48" s="43"/>
      <c r="E48" s="43"/>
    </row>
    <row r="49" spans="1:5" ht="14.25">
      <c r="A49" s="32" t="s">
        <v>148</v>
      </c>
      <c r="B49" s="32"/>
      <c r="C49" s="42"/>
      <c r="D49" s="43"/>
      <c r="E49" s="43">
        <v>0</v>
      </c>
    </row>
    <row r="50" spans="1:5" ht="14.25">
      <c r="A50" s="32"/>
      <c r="B50" s="32"/>
      <c r="C50" s="42"/>
      <c r="D50" s="43"/>
      <c r="E50" s="43"/>
    </row>
    <row r="51" spans="1:5" ht="14.25">
      <c r="A51" s="32" t="s">
        <v>297</v>
      </c>
      <c r="B51" s="32"/>
      <c r="C51" s="42"/>
      <c r="D51" s="43">
        <v>48500</v>
      </c>
      <c r="E51" s="43"/>
    </row>
    <row r="52" spans="1:5" ht="14.25">
      <c r="A52" s="32" t="s">
        <v>47</v>
      </c>
      <c r="B52" s="32"/>
      <c r="C52" s="42"/>
      <c r="D52" s="43">
        <v>57707</v>
      </c>
      <c r="E52" s="43">
        <v>0</v>
      </c>
    </row>
    <row r="53" spans="1:5" ht="14.25">
      <c r="A53" s="32" t="s">
        <v>14</v>
      </c>
      <c r="B53" s="32"/>
      <c r="C53" s="42"/>
      <c r="D53" s="43">
        <v>50868</v>
      </c>
      <c r="E53" s="43">
        <v>0</v>
      </c>
    </row>
    <row r="54" spans="1:5" ht="15" thickBot="1">
      <c r="A54" s="32"/>
      <c r="B54" s="32"/>
      <c r="C54" s="42"/>
      <c r="D54" s="46">
        <f>SUM(D45:D53)</f>
        <v>358463</v>
      </c>
      <c r="E54" s="72" t="s">
        <v>333</v>
      </c>
    </row>
    <row r="55" spans="1:5" ht="14.25">
      <c r="A55" s="32"/>
      <c r="B55" s="32"/>
      <c r="C55" s="42"/>
      <c r="D55" s="43">
        <f>+D37-D54</f>
        <v>0</v>
      </c>
      <c r="E55" s="43" t="s">
        <v>128</v>
      </c>
    </row>
    <row r="56" spans="1:5" ht="14.25">
      <c r="A56" s="32"/>
      <c r="B56" s="32"/>
      <c r="C56" s="42"/>
      <c r="D56" s="43"/>
      <c r="E56" s="43"/>
    </row>
    <row r="57" spans="1:5" ht="15" thickBot="1">
      <c r="A57" s="32" t="s">
        <v>56</v>
      </c>
      <c r="B57" s="32"/>
      <c r="C57" s="52"/>
      <c r="D57" s="49">
        <f>+(D45-D17)/D41</f>
        <v>1.6064355628058729</v>
      </c>
      <c r="E57" s="73" t="s">
        <v>333</v>
      </c>
    </row>
    <row r="58" spans="1:5" ht="14.25">
      <c r="A58" s="32"/>
      <c r="B58" s="32"/>
      <c r="C58" s="42"/>
      <c r="D58" s="43"/>
      <c r="E58" s="43"/>
    </row>
    <row r="59" spans="3:5" ht="12.75">
      <c r="C59" s="3"/>
      <c r="D59" s="3"/>
      <c r="E59" s="3"/>
    </row>
    <row r="60" spans="1:5" ht="14.25">
      <c r="A60" s="32" t="s">
        <v>334</v>
      </c>
      <c r="C60" s="3"/>
      <c r="D60" s="3"/>
      <c r="E60" s="3"/>
    </row>
    <row r="61" spans="1:5" ht="12.75">
      <c r="A61" t="s">
        <v>128</v>
      </c>
      <c r="C61" s="3"/>
      <c r="D61" s="3"/>
      <c r="E61" s="3"/>
    </row>
    <row r="62" spans="3:5" ht="12.75">
      <c r="C62" s="3"/>
      <c r="D62" s="3"/>
      <c r="E62" s="3"/>
    </row>
    <row r="63" spans="1:5" ht="14.25">
      <c r="A63" s="32" t="s">
        <v>321</v>
      </c>
      <c r="C63" s="3"/>
      <c r="D63" s="3"/>
      <c r="E63" s="3"/>
    </row>
    <row r="64" spans="1:5" ht="14.25">
      <c r="A64" s="32" t="s">
        <v>320</v>
      </c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  <row r="84" spans="3:5" ht="12.75">
      <c r="C84" s="3"/>
      <c r="D84" s="3"/>
      <c r="E84" s="3"/>
    </row>
    <row r="85" spans="3:5" ht="12.75">
      <c r="C85" s="3"/>
      <c r="D85" s="3"/>
      <c r="E85" s="3"/>
    </row>
    <row r="86" spans="3:5" ht="12.75">
      <c r="C86" s="3"/>
      <c r="D86" s="3"/>
      <c r="E86" s="3"/>
    </row>
    <row r="87" spans="3:5" ht="12.75">
      <c r="C87" s="3"/>
      <c r="D87" s="3"/>
      <c r="E87" s="3"/>
    </row>
    <row r="88" spans="3:5" ht="12.75">
      <c r="C88" s="3"/>
      <c r="D88" s="3"/>
      <c r="E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5" ht="12.75">
      <c r="C92" s="3"/>
      <c r="D92" s="3"/>
      <c r="E92" s="3"/>
    </row>
    <row r="93" spans="3:5" ht="12.75">
      <c r="C93" s="3"/>
      <c r="D93" s="3"/>
      <c r="E93" s="3"/>
    </row>
    <row r="94" spans="3:5" ht="12.75">
      <c r="C94" s="3"/>
      <c r="D94" s="3"/>
      <c r="E94" s="3"/>
    </row>
    <row r="95" spans="3:5" ht="12.75">
      <c r="C95" s="3"/>
      <c r="D95" s="3"/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  <row r="118" spans="3:5" ht="12.75">
      <c r="C118" s="3"/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  <row r="121" spans="3:5" ht="12.75">
      <c r="C121" s="3"/>
      <c r="D121" s="3"/>
      <c r="E121" s="3"/>
    </row>
    <row r="122" spans="3:5" ht="12.75">
      <c r="C122" s="3"/>
      <c r="D122" s="3"/>
      <c r="E122" s="3"/>
    </row>
    <row r="123" spans="3:5" ht="12.75">
      <c r="C123" s="3"/>
      <c r="D123" s="3"/>
      <c r="E123" s="3"/>
    </row>
    <row r="124" spans="3:5" ht="12.75">
      <c r="C124" s="3"/>
      <c r="D124" s="3"/>
      <c r="E124" s="3"/>
    </row>
  </sheetData>
  <printOptions/>
  <pageMargins left="0.56" right="0.36" top="0.48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view="pageBreakPreview" zoomScale="60" zoomScaleNormal="6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5" sqref="C35"/>
    </sheetView>
  </sheetViews>
  <sheetFormatPr defaultColWidth="9.140625" defaultRowHeight="12.75"/>
  <cols>
    <col min="1" max="1" width="41.7109375" style="0" customWidth="1"/>
    <col min="2" max="2" width="18.140625" style="0" customWidth="1"/>
    <col min="3" max="3" width="26.00390625" style="0" customWidth="1"/>
    <col min="4" max="4" width="1.57421875" style="0" customWidth="1"/>
    <col min="5" max="6" width="15.7109375" style="0" customWidth="1"/>
  </cols>
  <sheetData>
    <row r="1" ht="12.75">
      <c r="A1" s="1" t="s">
        <v>0</v>
      </c>
    </row>
    <row r="2" ht="12.75">
      <c r="A2" s="1" t="s">
        <v>122</v>
      </c>
    </row>
    <row r="3" ht="12.75">
      <c r="A3" s="31" t="s">
        <v>140</v>
      </c>
    </row>
    <row r="4" ht="12.75">
      <c r="A4" s="31"/>
    </row>
    <row r="5" ht="12.75">
      <c r="A5" s="31"/>
    </row>
    <row r="6" spans="2:6" ht="12.75">
      <c r="B6" s="75" t="s">
        <v>248</v>
      </c>
      <c r="C6" s="75"/>
      <c r="D6" s="4"/>
      <c r="E6" s="75" t="s">
        <v>249</v>
      </c>
      <c r="F6" s="75"/>
    </row>
    <row r="7" spans="2:6" ht="12.75">
      <c r="B7" s="4" t="s">
        <v>48</v>
      </c>
      <c r="C7" s="4" t="s">
        <v>250</v>
      </c>
      <c r="D7" s="4"/>
      <c r="E7" s="4" t="s">
        <v>48</v>
      </c>
      <c r="F7" s="4" t="s">
        <v>250</v>
      </c>
    </row>
    <row r="8" spans="2:6" ht="12.75">
      <c r="B8" s="4" t="s">
        <v>49</v>
      </c>
      <c r="C8" s="4" t="s">
        <v>251</v>
      </c>
      <c r="D8" s="4"/>
      <c r="E8" s="4" t="s">
        <v>253</v>
      </c>
      <c r="F8" s="4" t="s">
        <v>50</v>
      </c>
    </row>
    <row r="9" spans="2:6" ht="12.75">
      <c r="B9" s="4" t="s">
        <v>135</v>
      </c>
      <c r="C9" s="4" t="s">
        <v>252</v>
      </c>
      <c r="D9" s="4"/>
      <c r="E9" s="4" t="s">
        <v>135</v>
      </c>
      <c r="F9" s="4" t="s">
        <v>252</v>
      </c>
    </row>
    <row r="10" spans="2:6" ht="12.75">
      <c r="B10" s="4" t="s">
        <v>89</v>
      </c>
      <c r="C10" s="4" t="s">
        <v>243</v>
      </c>
      <c r="D10" s="4"/>
      <c r="E10" s="4" t="s">
        <v>89</v>
      </c>
      <c r="F10" s="4" t="s">
        <v>243</v>
      </c>
    </row>
    <row r="11" spans="2:6" ht="12.75">
      <c r="B11" s="4" t="s">
        <v>19</v>
      </c>
      <c r="C11" s="4" t="s">
        <v>19</v>
      </c>
      <c r="D11" s="4"/>
      <c r="E11" s="4" t="s">
        <v>19</v>
      </c>
      <c r="F11" s="4" t="s">
        <v>19</v>
      </c>
    </row>
    <row r="14" spans="1:6" ht="12.75">
      <c r="A14" t="s">
        <v>51</v>
      </c>
      <c r="B14" s="3">
        <v>14923</v>
      </c>
      <c r="C14" s="2">
        <v>0</v>
      </c>
      <c r="D14" s="2"/>
      <c r="E14" s="3">
        <f>+B14</f>
        <v>14923</v>
      </c>
      <c r="F14" s="3">
        <v>0</v>
      </c>
    </row>
    <row r="15" spans="2:6" ht="12.75">
      <c r="B15" s="3"/>
      <c r="C15" s="3"/>
      <c r="D15" s="3"/>
      <c r="E15" s="3"/>
      <c r="F15" s="3"/>
    </row>
    <row r="16" spans="1:6" ht="12.75">
      <c r="A16" t="s">
        <v>52</v>
      </c>
      <c r="B16" s="9">
        <v>-11764</v>
      </c>
      <c r="C16" s="50">
        <v>0</v>
      </c>
      <c r="D16" s="58"/>
      <c r="E16" s="9">
        <f>+B16</f>
        <v>-11764</v>
      </c>
      <c r="F16" s="9">
        <v>0</v>
      </c>
    </row>
    <row r="17" spans="2:6" ht="12.75">
      <c r="B17" s="3"/>
      <c r="C17" s="3"/>
      <c r="D17" s="3"/>
      <c r="E17" s="3"/>
      <c r="F17" s="3"/>
    </row>
    <row r="18" spans="1:6" ht="12.75">
      <c r="A18" t="s">
        <v>53</v>
      </c>
      <c r="B18" s="3">
        <f>SUM(B14:B16)</f>
        <v>3159</v>
      </c>
      <c r="C18" s="3">
        <f>SUM(C14:C16)</f>
        <v>0</v>
      </c>
      <c r="D18" s="3"/>
      <c r="E18" s="3">
        <f>SUM(E14:E16)</f>
        <v>3159</v>
      </c>
      <c r="F18" s="3">
        <f>SUM(F14:F16)</f>
        <v>0</v>
      </c>
    </row>
    <row r="19" spans="2:6" ht="12.75">
      <c r="B19" s="3"/>
      <c r="C19" s="3"/>
      <c r="D19" s="3"/>
      <c r="E19" s="3"/>
      <c r="F19" s="3"/>
    </row>
    <row r="20" spans="1:6" ht="12.75">
      <c r="A20" t="s">
        <v>91</v>
      </c>
      <c r="B20" s="3">
        <v>575</v>
      </c>
      <c r="C20" s="3">
        <v>0</v>
      </c>
      <c r="D20" s="3"/>
      <c r="E20" s="3">
        <f>+B20</f>
        <v>575</v>
      </c>
      <c r="F20" s="3">
        <v>0</v>
      </c>
    </row>
    <row r="21" spans="2:6" ht="12.75">
      <c r="B21" s="3"/>
      <c r="C21" s="3"/>
      <c r="D21" s="3"/>
      <c r="E21" s="3"/>
      <c r="F21" s="3"/>
    </row>
    <row r="22" spans="1:6" ht="12.75">
      <c r="A22" t="s">
        <v>92</v>
      </c>
      <c r="B22" s="3">
        <v>-2633</v>
      </c>
      <c r="C22" s="3">
        <v>0</v>
      </c>
      <c r="D22" s="3"/>
      <c r="E22" s="3">
        <f>+B22</f>
        <v>-2633</v>
      </c>
      <c r="F22" s="3">
        <v>0</v>
      </c>
    </row>
    <row r="23" spans="1:6" ht="12.75">
      <c r="A23" t="s">
        <v>128</v>
      </c>
      <c r="B23" s="9"/>
      <c r="C23" s="50" t="s">
        <v>128</v>
      </c>
      <c r="D23" s="58"/>
      <c r="E23" s="9"/>
      <c r="F23" s="9"/>
    </row>
    <row r="24" spans="2:6" ht="12.75">
      <c r="B24" s="3"/>
      <c r="C24" s="3"/>
      <c r="D24" s="3"/>
      <c r="E24" s="3"/>
      <c r="F24" s="3"/>
    </row>
    <row r="25" spans="1:6" ht="12.75">
      <c r="A25" t="s">
        <v>93</v>
      </c>
      <c r="B25" s="3">
        <f>SUM(B18:B23)</f>
        <v>1101</v>
      </c>
      <c r="C25" s="3">
        <f>SUM(C18:C23)</f>
        <v>0</v>
      </c>
      <c r="D25" s="3"/>
      <c r="E25" s="3">
        <f>SUM(E18:E23)</f>
        <v>1101</v>
      </c>
      <c r="F25" s="3"/>
    </row>
    <row r="26" spans="2:6" ht="12.75">
      <c r="B26" s="3"/>
      <c r="C26" s="3"/>
      <c r="D26" s="3"/>
      <c r="E26" s="3"/>
      <c r="F26" s="3"/>
    </row>
    <row r="27" spans="1:6" ht="12.75">
      <c r="A27" t="s">
        <v>162</v>
      </c>
      <c r="B27" s="3">
        <v>-310</v>
      </c>
      <c r="C27" s="2">
        <v>0</v>
      </c>
      <c r="D27" s="2"/>
      <c r="E27" s="3">
        <f>+B27</f>
        <v>-310</v>
      </c>
      <c r="F27" s="3">
        <v>0</v>
      </c>
    </row>
    <row r="28" spans="2:6" ht="12.75">
      <c r="B28" s="3"/>
      <c r="C28" s="3"/>
      <c r="D28" s="3"/>
      <c r="E28" s="3"/>
      <c r="F28" s="3"/>
    </row>
    <row r="29" spans="1:6" ht="12.75">
      <c r="A29" t="s">
        <v>163</v>
      </c>
      <c r="B29" s="9">
        <v>1704</v>
      </c>
      <c r="C29" s="50">
        <v>0</v>
      </c>
      <c r="D29" s="58"/>
      <c r="E29" s="9">
        <f>+B29</f>
        <v>1704</v>
      </c>
      <c r="F29" s="9">
        <v>0</v>
      </c>
    </row>
    <row r="30" spans="2:6" ht="12.75">
      <c r="B30" s="3"/>
      <c r="C30" s="3"/>
      <c r="D30" s="3"/>
      <c r="E30" s="3"/>
      <c r="F30" s="3"/>
    </row>
    <row r="31" spans="1:6" ht="12.75">
      <c r="A31" t="s">
        <v>94</v>
      </c>
      <c r="B31" s="3">
        <f>SUM(B25:B29)</f>
        <v>2495</v>
      </c>
      <c r="C31" s="3">
        <f>SUM(C25:C29)</f>
        <v>0</v>
      </c>
      <c r="D31" s="3"/>
      <c r="E31" s="3">
        <f>SUM(E25:E29)</f>
        <v>2495</v>
      </c>
      <c r="F31" s="3">
        <f>SUM(F25:F29)</f>
        <v>0</v>
      </c>
    </row>
    <row r="32" spans="2:6" ht="12.75">
      <c r="B32" s="3"/>
      <c r="C32" s="3"/>
      <c r="D32" s="3"/>
      <c r="E32" s="3"/>
      <c r="F32" s="3"/>
    </row>
    <row r="33" spans="1:6" ht="12.75">
      <c r="A33" t="s">
        <v>45</v>
      </c>
      <c r="B33" s="2"/>
      <c r="C33" s="2"/>
      <c r="D33" s="2"/>
      <c r="E33" s="3"/>
      <c r="F33" s="3"/>
    </row>
    <row r="34" spans="1:6" ht="12.75">
      <c r="A34" s="11" t="s">
        <v>247</v>
      </c>
      <c r="B34" s="8">
        <v>-351</v>
      </c>
      <c r="C34" s="60">
        <v>0</v>
      </c>
      <c r="D34" s="2"/>
      <c r="E34" s="62">
        <f>+B34</f>
        <v>-351</v>
      </c>
      <c r="F34" s="63">
        <v>0</v>
      </c>
    </row>
    <row r="35" spans="1:6" ht="12.75">
      <c r="A35" s="11" t="s">
        <v>266</v>
      </c>
      <c r="B35" s="6">
        <v>-579</v>
      </c>
      <c r="C35" s="61">
        <v>0</v>
      </c>
      <c r="D35" s="2"/>
      <c r="E35" s="64">
        <f>+B35</f>
        <v>-579</v>
      </c>
      <c r="F35" s="65">
        <v>0</v>
      </c>
    </row>
    <row r="36" spans="2:6" ht="12.75">
      <c r="B36" s="2">
        <f>SUM(B34:B35)</f>
        <v>-930</v>
      </c>
      <c r="C36" s="2">
        <f>SUM(C34:C35)</f>
        <v>0</v>
      </c>
      <c r="D36" s="2"/>
      <c r="E36" s="2">
        <f>SUM(E34:E35)</f>
        <v>-930</v>
      </c>
      <c r="F36" s="2">
        <f>SUM(F34:F35)</f>
        <v>0</v>
      </c>
    </row>
    <row r="37" spans="2:6" ht="12.75">
      <c r="B37" s="9"/>
      <c r="C37" s="9"/>
      <c r="D37" s="7"/>
      <c r="E37" s="9"/>
      <c r="F37" s="9"/>
    </row>
    <row r="38" spans="1:6" ht="12.75">
      <c r="A38" t="s">
        <v>95</v>
      </c>
      <c r="B38" s="3">
        <f>+B31+B36</f>
        <v>1565</v>
      </c>
      <c r="C38" s="3">
        <f>+C31+C36</f>
        <v>0</v>
      </c>
      <c r="D38" s="3"/>
      <c r="E38" s="3">
        <f>+E31+E36</f>
        <v>1565</v>
      </c>
      <c r="F38" s="3">
        <f>+F31+F36</f>
        <v>0</v>
      </c>
    </row>
    <row r="39" spans="2:6" ht="12.75">
      <c r="B39" s="3"/>
      <c r="C39" s="3"/>
      <c r="D39" s="3"/>
      <c r="E39" s="3"/>
      <c r="F39" s="3"/>
    </row>
    <row r="40" spans="1:6" ht="12.75">
      <c r="A40" t="s">
        <v>121</v>
      </c>
      <c r="B40" s="3">
        <v>-9</v>
      </c>
      <c r="C40" s="2">
        <v>0</v>
      </c>
      <c r="D40" s="2"/>
      <c r="E40" s="3">
        <f>+B40</f>
        <v>-9</v>
      </c>
      <c r="F40" s="3">
        <v>0</v>
      </c>
    </row>
    <row r="41" spans="2:6" ht="12.75">
      <c r="B41" s="3"/>
      <c r="C41" s="3"/>
      <c r="D41" s="3"/>
      <c r="E41" s="3"/>
      <c r="F41" s="3"/>
    </row>
    <row r="42" spans="1:6" ht="13.5" thickBot="1">
      <c r="A42" t="s">
        <v>96</v>
      </c>
      <c r="B42" s="29">
        <f>SUM(B38:B41)</f>
        <v>1556</v>
      </c>
      <c r="C42" s="29">
        <f>SUM(C38:C41)</f>
        <v>0</v>
      </c>
      <c r="D42" s="7"/>
      <c r="E42" s="29">
        <f>SUM(E38:E41)</f>
        <v>1556</v>
      </c>
      <c r="F42" s="29">
        <f>SUM(F38:F41)</f>
        <v>0</v>
      </c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1:6" ht="13.5" thickBot="1">
      <c r="A45" t="s">
        <v>54</v>
      </c>
      <c r="B45" s="30">
        <f>+NOTES!J277</f>
        <v>3.8074730222428856</v>
      </c>
      <c r="C45" s="30">
        <v>0</v>
      </c>
      <c r="D45" s="59"/>
      <c r="E45" s="30">
        <f>+NOTES!K277</f>
        <v>7.615132383888808</v>
      </c>
      <c r="F45" s="30">
        <v>0</v>
      </c>
    </row>
    <row r="46" spans="2:6" ht="12.75">
      <c r="B46" s="12"/>
      <c r="C46" s="12"/>
      <c r="D46" s="12"/>
      <c r="E46" s="12"/>
      <c r="F46" s="12"/>
    </row>
    <row r="47" spans="1:6" ht="13.5" thickBot="1">
      <c r="A47" t="s">
        <v>55</v>
      </c>
      <c r="B47" s="30">
        <f>+NOTES!J298</f>
        <v>2.2201028563150396</v>
      </c>
      <c r="C47" s="30">
        <v>0</v>
      </c>
      <c r="D47" s="59"/>
      <c r="E47" s="30">
        <f>+NOTES!K298</f>
        <v>4.440312922542013</v>
      </c>
      <c r="F47" s="30">
        <v>0</v>
      </c>
    </row>
    <row r="48" spans="2:6" ht="12.75">
      <c r="B48" s="3"/>
      <c r="C48" s="3"/>
      <c r="D48" s="3"/>
      <c r="E48" s="3"/>
      <c r="F48" s="3"/>
    </row>
    <row r="49" spans="1:4" ht="13.5" thickBot="1">
      <c r="A49" t="s">
        <v>90</v>
      </c>
      <c r="B49" s="30">
        <v>0</v>
      </c>
      <c r="C49" s="30">
        <v>0</v>
      </c>
      <c r="D49" s="59"/>
    </row>
    <row r="52" ht="12.75">
      <c r="A52" t="s">
        <v>293</v>
      </c>
    </row>
    <row r="53" ht="12.75">
      <c r="A53" t="s">
        <v>294</v>
      </c>
    </row>
  </sheetData>
  <mergeCells count="2">
    <mergeCell ref="B6:C6"/>
    <mergeCell ref="E6:F6"/>
  </mergeCells>
  <printOptions/>
  <pageMargins left="0.42" right="0.39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pane xSplit="1" ySplit="9" topLeftCell="B10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A21" sqref="A21"/>
    </sheetView>
  </sheetViews>
  <sheetFormatPr defaultColWidth="9.140625" defaultRowHeight="12.75"/>
  <cols>
    <col min="1" max="1" width="22.421875" style="0" customWidth="1"/>
    <col min="2" max="5" width="13.7109375" style="0" customWidth="1"/>
  </cols>
  <sheetData>
    <row r="1" ht="12.75">
      <c r="A1" s="1" t="s">
        <v>0</v>
      </c>
    </row>
    <row r="2" ht="12.75">
      <c r="A2" s="1" t="s">
        <v>57</v>
      </c>
    </row>
    <row r="3" ht="12.75">
      <c r="A3" s="31" t="s">
        <v>140</v>
      </c>
    </row>
    <row r="4" ht="12.75">
      <c r="A4" s="31"/>
    </row>
    <row r="5" ht="12.75">
      <c r="C5" s="5"/>
    </row>
    <row r="6" spans="3:4" ht="12.75">
      <c r="C6" s="4" t="s">
        <v>128</v>
      </c>
      <c r="D6" s="4" t="s">
        <v>126</v>
      </c>
    </row>
    <row r="7" spans="2:4" ht="12.75">
      <c r="B7" s="4" t="s">
        <v>123</v>
      </c>
      <c r="C7" s="4" t="s">
        <v>128</v>
      </c>
      <c r="D7" s="4" t="s">
        <v>124</v>
      </c>
    </row>
    <row r="8" spans="2:5" ht="12.75">
      <c r="B8" s="4" t="s">
        <v>46</v>
      </c>
      <c r="C8" s="4" t="s">
        <v>322</v>
      </c>
      <c r="D8" s="4" t="s">
        <v>125</v>
      </c>
      <c r="E8" s="4" t="s">
        <v>16</v>
      </c>
    </row>
    <row r="9" spans="2:5" ht="12.75">
      <c r="B9" s="4" t="s">
        <v>19</v>
      </c>
      <c r="C9" s="4" t="s">
        <v>19</v>
      </c>
      <c r="D9" s="4" t="s">
        <v>19</v>
      </c>
      <c r="E9" s="4" t="s">
        <v>19</v>
      </c>
    </row>
    <row r="12" spans="1:7" ht="12.75">
      <c r="A12" t="s">
        <v>141</v>
      </c>
      <c r="B12" s="10" t="s">
        <v>164</v>
      </c>
      <c r="C12" s="3">
        <v>0</v>
      </c>
      <c r="D12" s="3">
        <v>-15</v>
      </c>
      <c r="E12" s="3">
        <f>SUM(B12:D12)</f>
        <v>-15</v>
      </c>
      <c r="F12" s="3"/>
      <c r="G12" s="3"/>
    </row>
    <row r="13" spans="1:7" ht="12.75">
      <c r="A13" t="s">
        <v>239</v>
      </c>
      <c r="B13" s="3">
        <v>122600</v>
      </c>
      <c r="C13" s="3">
        <v>77400</v>
      </c>
      <c r="D13" s="3">
        <v>0</v>
      </c>
      <c r="E13" s="3">
        <f>SUM(B13:D13)</f>
        <v>200000</v>
      </c>
      <c r="F13" s="3"/>
      <c r="G13" s="3"/>
    </row>
    <row r="14" spans="1:7" ht="12.75">
      <c r="A14" t="s">
        <v>214</v>
      </c>
      <c r="B14" s="3">
        <v>0</v>
      </c>
      <c r="C14" s="3">
        <v>0</v>
      </c>
      <c r="D14" s="3">
        <v>1556</v>
      </c>
      <c r="E14" s="3">
        <f>SUM(B14:D14)</f>
        <v>1556</v>
      </c>
      <c r="F14" s="3"/>
      <c r="G14" s="3"/>
    </row>
    <row r="15" spans="1:7" ht="12.75">
      <c r="A15" t="s">
        <v>246</v>
      </c>
      <c r="B15" s="3"/>
      <c r="C15" s="3"/>
      <c r="D15" s="3">
        <v>-194</v>
      </c>
      <c r="E15" s="3">
        <f>SUM(B15:D15)</f>
        <v>-194</v>
      </c>
      <c r="F15" s="3"/>
      <c r="G15" s="3"/>
    </row>
    <row r="16" spans="2:7" ht="12.75">
      <c r="B16" s="3"/>
      <c r="C16" s="3"/>
      <c r="F16" s="3"/>
      <c r="G16" s="3"/>
    </row>
    <row r="17" spans="1:7" ht="13.5" thickBot="1">
      <c r="A17" t="s">
        <v>142</v>
      </c>
      <c r="B17" s="29">
        <f>SUM(B12:B16)</f>
        <v>122600</v>
      </c>
      <c r="C17" s="29">
        <f>SUM(C12:C16)</f>
        <v>77400</v>
      </c>
      <c r="D17" s="29">
        <f>SUM(D12:D15)</f>
        <v>1347</v>
      </c>
      <c r="E17" s="29">
        <f>SUM(E12:E15)</f>
        <v>201347</v>
      </c>
      <c r="F17" s="3"/>
      <c r="G17" s="3"/>
    </row>
    <row r="18" spans="2:7" ht="12.75">
      <c r="B18" s="3"/>
      <c r="C18" s="3"/>
      <c r="D18" s="3"/>
      <c r="E18" s="3">
        <f>+E17-'BS'!D45</f>
        <v>0</v>
      </c>
      <c r="F18" s="3"/>
      <c r="G18" s="3"/>
    </row>
    <row r="19" spans="2:7" ht="12.75">
      <c r="B19" s="3"/>
      <c r="C19" s="3"/>
      <c r="D19" s="3"/>
      <c r="E19" s="3"/>
      <c r="F19" s="3"/>
      <c r="G19" s="3"/>
    </row>
    <row r="20" spans="2:7" ht="12.75">
      <c r="B20" s="3"/>
      <c r="C20" s="3"/>
      <c r="D20" s="3"/>
      <c r="E20" s="3"/>
      <c r="F20" s="3"/>
      <c r="G20" s="3"/>
    </row>
    <row r="21" spans="1:7" ht="12.75">
      <c r="A21" t="s">
        <v>335</v>
      </c>
      <c r="B21" s="3"/>
      <c r="C21" s="3"/>
      <c r="D21" s="3"/>
      <c r="E21" s="3"/>
      <c r="F21" s="3"/>
      <c r="G21" s="3"/>
    </row>
    <row r="22" spans="2:7" ht="12.75">
      <c r="B22" s="3"/>
      <c r="C22" s="3"/>
      <c r="D22" s="3"/>
      <c r="E22" s="3"/>
      <c r="F22" s="3"/>
      <c r="G22" s="3"/>
    </row>
    <row r="23" spans="2:7" ht="12.75">
      <c r="B23" s="3"/>
      <c r="C23" s="3"/>
      <c r="D23" s="3"/>
      <c r="E23" s="3"/>
      <c r="F23" s="3"/>
      <c r="G23" s="3"/>
    </row>
    <row r="24" spans="1:7" ht="12.75">
      <c r="A24" t="s">
        <v>128</v>
      </c>
      <c r="B24" s="3"/>
      <c r="C24" s="3"/>
      <c r="D24" s="3"/>
      <c r="E24" s="3"/>
      <c r="F24" s="3"/>
      <c r="G24" s="3"/>
    </row>
    <row r="25" spans="1:7" ht="12.75">
      <c r="A25" t="s">
        <v>128</v>
      </c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39"/>
  <sheetViews>
    <sheetView workbookViewId="0" topLeftCell="A1">
      <selection activeCell="C18" sqref="C18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48.00390625" style="0" customWidth="1"/>
    <col min="5" max="5" width="13.00390625" style="0" hidden="1" customWidth="1"/>
    <col min="6" max="7" width="11.421875" style="0" hidden="1" customWidth="1"/>
    <col min="8" max="8" width="10.7109375" style="0" hidden="1" customWidth="1"/>
    <col min="9" max="9" width="10.8515625" style="0" hidden="1" customWidth="1"/>
    <col min="10" max="10" width="12.00390625" style="0" hidden="1" customWidth="1"/>
    <col min="11" max="11" width="1.421875" style="0" hidden="1" customWidth="1"/>
    <col min="12" max="12" width="14.421875" style="0" hidden="1" customWidth="1"/>
    <col min="13" max="15" width="20.28125" style="0" hidden="1" customWidth="1"/>
    <col min="16" max="16" width="14.421875" style="0" hidden="1" customWidth="1"/>
    <col min="17" max="17" width="1.7109375" style="0" hidden="1" customWidth="1"/>
    <col min="18" max="18" width="12.421875" style="0" bestFit="1" customWidth="1"/>
    <col min="19" max="19" width="22.140625" style="0" bestFit="1" customWidth="1"/>
    <col min="20" max="20" width="2.140625" style="0" customWidth="1"/>
    <col min="21" max="21" width="12.421875" style="0" bestFit="1" customWidth="1"/>
    <col min="22" max="22" width="15.140625" style="0" bestFit="1" customWidth="1"/>
  </cols>
  <sheetData>
    <row r="1" ht="12.75">
      <c r="B1" s="1" t="s">
        <v>0</v>
      </c>
    </row>
    <row r="2" ht="12.75">
      <c r="B2" s="1" t="s">
        <v>127</v>
      </c>
    </row>
    <row r="3" ht="12.75">
      <c r="B3" s="31" t="s">
        <v>140</v>
      </c>
    </row>
    <row r="4" ht="12.75">
      <c r="B4" s="31"/>
    </row>
    <row r="6" spans="18:22" ht="12.75">
      <c r="R6" s="75" t="s">
        <v>248</v>
      </c>
      <c r="S6" s="75"/>
      <c r="T6" s="4"/>
      <c r="U6" s="75" t="s">
        <v>249</v>
      </c>
      <c r="V6" s="75"/>
    </row>
    <row r="7" spans="5:22" s="4" customFormat="1" ht="12.75">
      <c r="E7" s="4" t="s">
        <v>2</v>
      </c>
      <c r="F7" s="4" t="s">
        <v>3</v>
      </c>
      <c r="G7" s="4" t="s">
        <v>1</v>
      </c>
      <c r="H7" s="4" t="s">
        <v>4</v>
      </c>
      <c r="I7" s="4" t="s">
        <v>5</v>
      </c>
      <c r="J7" s="4" t="s">
        <v>16</v>
      </c>
      <c r="L7" s="4" t="s">
        <v>20</v>
      </c>
      <c r="M7" s="76" t="s">
        <v>21</v>
      </c>
      <c r="N7" s="76"/>
      <c r="O7" s="76"/>
      <c r="P7" s="76"/>
      <c r="R7" s="4" t="s">
        <v>48</v>
      </c>
      <c r="S7" s="4" t="s">
        <v>250</v>
      </c>
      <c r="U7" s="4" t="s">
        <v>48</v>
      </c>
      <c r="V7" s="4" t="s">
        <v>250</v>
      </c>
    </row>
    <row r="8" spans="13:22" s="4" customFormat="1" ht="12.75">
      <c r="M8" s="13"/>
      <c r="N8" s="13"/>
      <c r="O8" s="13"/>
      <c r="P8" s="13"/>
      <c r="R8" s="4" t="s">
        <v>49</v>
      </c>
      <c r="S8" s="4" t="s">
        <v>251</v>
      </c>
      <c r="U8" s="4" t="s">
        <v>253</v>
      </c>
      <c r="V8" s="4" t="s">
        <v>50</v>
      </c>
    </row>
    <row r="9" spans="5:22" s="4" customFormat="1" ht="12.75">
      <c r="E9" s="4" t="s">
        <v>19</v>
      </c>
      <c r="F9" s="4" t="s">
        <v>19</v>
      </c>
      <c r="G9" s="4" t="s">
        <v>19</v>
      </c>
      <c r="H9" s="4" t="s">
        <v>19</v>
      </c>
      <c r="I9" s="4" t="s">
        <v>19</v>
      </c>
      <c r="J9" s="4" t="s">
        <v>19</v>
      </c>
      <c r="L9" s="4" t="s">
        <v>22</v>
      </c>
      <c r="M9" s="4" t="s">
        <v>23</v>
      </c>
      <c r="N9" s="4" t="s">
        <v>24</v>
      </c>
      <c r="O9" s="4" t="s">
        <v>6</v>
      </c>
      <c r="P9" s="4" t="s">
        <v>25</v>
      </c>
      <c r="R9" s="4" t="s">
        <v>135</v>
      </c>
      <c r="S9" s="4" t="s">
        <v>252</v>
      </c>
      <c r="U9" s="4" t="s">
        <v>135</v>
      </c>
      <c r="V9" s="4" t="s">
        <v>252</v>
      </c>
    </row>
    <row r="10" spans="4:25" ht="12.75"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4"/>
      <c r="Q10" s="14"/>
      <c r="R10" s="4" t="s">
        <v>89</v>
      </c>
      <c r="S10" s="4" t="s">
        <v>243</v>
      </c>
      <c r="T10" s="4"/>
      <c r="U10" s="4" t="s">
        <v>89</v>
      </c>
      <c r="V10" s="4" t="s">
        <v>243</v>
      </c>
      <c r="W10" s="14"/>
      <c r="X10" s="14"/>
      <c r="Y10" s="14"/>
    </row>
    <row r="11" spans="4:25" ht="12.75"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4"/>
      <c r="Q11" s="14"/>
      <c r="R11" s="4" t="s">
        <v>19</v>
      </c>
      <c r="S11" s="4" t="s">
        <v>19</v>
      </c>
      <c r="T11" s="4"/>
      <c r="U11" s="4" t="s">
        <v>19</v>
      </c>
      <c r="V11" s="4" t="s">
        <v>19</v>
      </c>
      <c r="W11" s="14"/>
      <c r="X11" s="14"/>
      <c r="Y11" s="14"/>
    </row>
    <row r="12" spans="4:25" ht="12.75"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4"/>
      <c r="Q12" s="14"/>
      <c r="R12" s="4"/>
      <c r="S12" s="4"/>
      <c r="T12" s="4"/>
      <c r="U12" s="4"/>
      <c r="V12" s="4"/>
      <c r="W12" s="14"/>
      <c r="X12" s="14"/>
      <c r="Y12" s="14"/>
    </row>
    <row r="13" spans="2:25" ht="12.75">
      <c r="B13" t="s">
        <v>26</v>
      </c>
      <c r="D13" s="14"/>
      <c r="E13" s="14">
        <v>-4</v>
      </c>
      <c r="F13" s="14">
        <f>27871-11482</f>
        <v>16389</v>
      </c>
      <c r="G13" s="14">
        <v>4294</v>
      </c>
      <c r="H13" s="14">
        <v>627</v>
      </c>
      <c r="I13" s="14">
        <v>-149</v>
      </c>
      <c r="J13" s="14">
        <f>SUM(E13:I13)</f>
        <v>21157</v>
      </c>
      <c r="K13" s="14"/>
      <c r="L13" s="14"/>
      <c r="M13" s="14"/>
      <c r="N13" s="14"/>
      <c r="O13" s="14"/>
      <c r="P13" s="14"/>
      <c r="Q13" s="14"/>
      <c r="R13" s="14">
        <v>2495</v>
      </c>
      <c r="S13" s="14">
        <v>0</v>
      </c>
      <c r="T13" s="14"/>
      <c r="U13" s="14">
        <v>2495</v>
      </c>
      <c r="V13" s="14">
        <v>0</v>
      </c>
      <c r="W13" s="14"/>
      <c r="X13" s="14"/>
      <c r="Y13" s="14"/>
    </row>
    <row r="14" spans="4:25" ht="12.75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2.75">
      <c r="B15" t="s">
        <v>27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3:25" ht="12.75">
      <c r="C16" t="s">
        <v>289</v>
      </c>
      <c r="D16" s="14"/>
      <c r="E16" s="14">
        <v>0</v>
      </c>
      <c r="F16" s="14">
        <v>554</v>
      </c>
      <c r="G16" s="14"/>
      <c r="H16" s="14">
        <v>222</v>
      </c>
      <c r="I16" s="14">
        <v>38</v>
      </c>
      <c r="J16" s="14">
        <f aca="true" t="shared" si="0" ref="J16:J21">SUM(E16:I16)</f>
        <v>814</v>
      </c>
      <c r="K16" s="14"/>
      <c r="L16" s="14"/>
      <c r="M16" s="14"/>
      <c r="N16" s="14"/>
      <c r="O16" s="14"/>
      <c r="P16" s="14"/>
      <c r="Q16" s="14"/>
      <c r="R16" s="14">
        <v>66</v>
      </c>
      <c r="S16" s="14">
        <v>0</v>
      </c>
      <c r="T16" s="14"/>
      <c r="U16" s="14">
        <v>66</v>
      </c>
      <c r="V16" s="14">
        <v>0</v>
      </c>
      <c r="W16" s="14"/>
      <c r="X16" s="14"/>
      <c r="Y16" s="14"/>
    </row>
    <row r="17" spans="3:25" ht="12.75">
      <c r="C17" t="s">
        <v>267</v>
      </c>
      <c r="D17" s="14"/>
      <c r="E17" s="14"/>
      <c r="F17" s="14"/>
      <c r="G17" s="14"/>
      <c r="H17" s="14"/>
      <c r="I17" s="14">
        <v>-1</v>
      </c>
      <c r="J17" s="14">
        <f t="shared" si="0"/>
        <v>-1</v>
      </c>
      <c r="K17" s="14"/>
      <c r="L17" s="14"/>
      <c r="M17" s="14"/>
      <c r="N17" s="14"/>
      <c r="O17" s="14"/>
      <c r="P17" s="14"/>
      <c r="Q17" s="14"/>
      <c r="R17" s="14">
        <v>2006</v>
      </c>
      <c r="S17" s="14">
        <v>0</v>
      </c>
      <c r="T17" s="14"/>
      <c r="U17" s="14">
        <v>2006</v>
      </c>
      <c r="V17" s="14">
        <v>0</v>
      </c>
      <c r="W17" s="14"/>
      <c r="X17" s="14"/>
      <c r="Y17" s="14"/>
    </row>
    <row r="18" spans="3:25" ht="12.75">
      <c r="C18" t="s">
        <v>97</v>
      </c>
      <c r="D18" s="14"/>
      <c r="E18" s="14">
        <v>0</v>
      </c>
      <c r="F18" s="14">
        <v>1072</v>
      </c>
      <c r="G18" s="14"/>
      <c r="H18" s="14"/>
      <c r="I18" s="14">
        <v>0</v>
      </c>
      <c r="J18" s="14">
        <f t="shared" si="0"/>
        <v>1072</v>
      </c>
      <c r="K18" s="14"/>
      <c r="L18" s="14"/>
      <c r="M18" s="14"/>
      <c r="N18" s="14"/>
      <c r="O18" s="14"/>
      <c r="P18" s="14"/>
      <c r="Q18" s="14"/>
      <c r="R18" s="14">
        <v>740</v>
      </c>
      <c r="S18" s="14"/>
      <c r="T18" s="14"/>
      <c r="U18" s="14">
        <v>740</v>
      </c>
      <c r="V18" s="14"/>
      <c r="W18" s="14"/>
      <c r="X18" s="14"/>
      <c r="Y18" s="14"/>
    </row>
    <row r="19" spans="3:25" ht="12.75">
      <c r="C19" t="s">
        <v>165</v>
      </c>
      <c r="D19" s="14"/>
      <c r="E19" s="14">
        <v>0</v>
      </c>
      <c r="F19" s="14">
        <v>0</v>
      </c>
      <c r="G19" s="14">
        <f>-8199+3194</f>
        <v>-5005</v>
      </c>
      <c r="H19" s="14"/>
      <c r="I19" s="14">
        <v>0</v>
      </c>
      <c r="J19" s="14">
        <f t="shared" si="0"/>
        <v>-5005</v>
      </c>
      <c r="K19" s="14"/>
      <c r="L19" s="14"/>
      <c r="M19" s="14"/>
      <c r="N19" s="14"/>
      <c r="O19" s="14"/>
      <c r="P19" s="14"/>
      <c r="Q19" s="14"/>
      <c r="R19" s="14">
        <v>-1704</v>
      </c>
      <c r="S19" s="14">
        <v>0</v>
      </c>
      <c r="T19" s="14"/>
      <c r="U19" s="14">
        <v>-1704</v>
      </c>
      <c r="V19" s="14">
        <v>0</v>
      </c>
      <c r="W19" s="14"/>
      <c r="X19" s="14"/>
      <c r="Y19" s="14"/>
    </row>
    <row r="20" spans="3:25" ht="12.75">
      <c r="C20" t="s">
        <v>28</v>
      </c>
      <c r="D20" s="14"/>
      <c r="E20" s="14">
        <v>0</v>
      </c>
      <c r="F20" s="14">
        <v>301</v>
      </c>
      <c r="G20" s="14"/>
      <c r="H20" s="14"/>
      <c r="I20" s="14">
        <v>39</v>
      </c>
      <c r="J20" s="14">
        <f t="shared" si="0"/>
        <v>340</v>
      </c>
      <c r="K20" s="14"/>
      <c r="L20" s="14"/>
      <c r="M20" s="14"/>
      <c r="N20" s="14"/>
      <c r="O20" s="14"/>
      <c r="P20" s="14"/>
      <c r="Q20" s="14"/>
      <c r="R20" s="14">
        <v>310</v>
      </c>
      <c r="S20" s="14"/>
      <c r="T20" s="14"/>
      <c r="U20" s="14">
        <v>310</v>
      </c>
      <c r="V20" s="14"/>
      <c r="W20" s="14"/>
      <c r="X20" s="14"/>
      <c r="Y20" s="14"/>
    </row>
    <row r="21" spans="3:25" ht="12.75">
      <c r="C21" t="s">
        <v>29</v>
      </c>
      <c r="D21" s="14"/>
      <c r="E21" s="16">
        <v>0</v>
      </c>
      <c r="F21" s="16">
        <v>-534</v>
      </c>
      <c r="G21" s="16"/>
      <c r="H21" s="16"/>
      <c r="I21" s="16">
        <v>0</v>
      </c>
      <c r="J21" s="16">
        <f t="shared" si="0"/>
        <v>-534</v>
      </c>
      <c r="K21" s="14"/>
      <c r="L21" s="14"/>
      <c r="M21" s="14"/>
      <c r="N21" s="14"/>
      <c r="O21" s="14"/>
      <c r="P21" s="14"/>
      <c r="Q21" s="14"/>
      <c r="R21" s="16">
        <v>-4</v>
      </c>
      <c r="S21" s="16"/>
      <c r="T21" s="14"/>
      <c r="U21" s="16">
        <v>-4</v>
      </c>
      <c r="V21" s="16"/>
      <c r="W21" s="14"/>
      <c r="X21" s="14"/>
      <c r="Y21" s="14"/>
    </row>
    <row r="22" spans="4:25" ht="12.7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2:25" ht="12.75">
      <c r="B23" t="s">
        <v>30</v>
      </c>
      <c r="D23" s="14"/>
      <c r="E23" s="14">
        <f aca="true" t="shared" si="1" ref="E23:J23">SUM(E13:E22)</f>
        <v>-4</v>
      </c>
      <c r="F23" s="14">
        <f t="shared" si="1"/>
        <v>17782</v>
      </c>
      <c r="G23" s="14">
        <f t="shared" si="1"/>
        <v>-711</v>
      </c>
      <c r="H23" s="14">
        <f t="shared" si="1"/>
        <v>849</v>
      </c>
      <c r="I23" s="14">
        <f t="shared" si="1"/>
        <v>-73</v>
      </c>
      <c r="J23" s="14">
        <f t="shared" si="1"/>
        <v>17843</v>
      </c>
      <c r="K23" s="14"/>
      <c r="L23" s="14"/>
      <c r="M23" s="14"/>
      <c r="N23" s="14"/>
      <c r="O23" s="14"/>
      <c r="P23" s="14"/>
      <c r="Q23" s="14"/>
      <c r="R23" s="14">
        <f>SUM(R13:R22)</f>
        <v>3909</v>
      </c>
      <c r="S23" s="14">
        <f>SUM(S13:S22)</f>
        <v>0</v>
      </c>
      <c r="T23" s="14"/>
      <c r="U23" s="14">
        <f>SUM(U13:U22)</f>
        <v>3909</v>
      </c>
      <c r="V23" s="14">
        <f>SUM(V13:V22)</f>
        <v>0</v>
      </c>
      <c r="W23" s="14"/>
      <c r="X23" s="14"/>
      <c r="Y23" s="14"/>
    </row>
    <row r="24" spans="4:25" ht="12.7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3:25" ht="12.75">
      <c r="C25" t="s">
        <v>98</v>
      </c>
      <c r="D25" s="14"/>
      <c r="E25" s="14">
        <v>0</v>
      </c>
      <c r="F25" s="14">
        <f>5713+11482</f>
        <v>17195</v>
      </c>
      <c r="G25" s="14">
        <v>0</v>
      </c>
      <c r="H25" s="14"/>
      <c r="I25" s="14">
        <v>0</v>
      </c>
      <c r="J25" s="14">
        <f>SUM(E25:I25)</f>
        <v>17195</v>
      </c>
      <c r="K25" s="14"/>
      <c r="L25" s="14"/>
      <c r="M25" s="14"/>
      <c r="N25" s="14"/>
      <c r="O25" s="14"/>
      <c r="P25" s="14"/>
      <c r="Q25" s="14"/>
      <c r="R25" s="14">
        <v>-6488</v>
      </c>
      <c r="S25" s="14">
        <v>0</v>
      </c>
      <c r="T25" s="14"/>
      <c r="U25" s="14">
        <f>11242-17730</f>
        <v>-6488</v>
      </c>
      <c r="V25" s="14">
        <v>0</v>
      </c>
      <c r="W25" s="14"/>
      <c r="X25" s="14"/>
      <c r="Y25" s="14"/>
    </row>
    <row r="26" spans="3:25" ht="12.75">
      <c r="C26" t="s">
        <v>31</v>
      </c>
      <c r="D26" s="14"/>
      <c r="E26" s="14">
        <v>0</v>
      </c>
      <c r="F26" s="14">
        <v>-2953</v>
      </c>
      <c r="G26" s="14">
        <v>0</v>
      </c>
      <c r="H26" s="14"/>
      <c r="I26" s="14">
        <v>0</v>
      </c>
      <c r="J26" s="14">
        <f>SUM(E26:I26)</f>
        <v>-2953</v>
      </c>
      <c r="K26" s="14"/>
      <c r="L26" s="14"/>
      <c r="M26" s="14"/>
      <c r="N26" s="14"/>
      <c r="O26" s="14"/>
      <c r="P26" s="14"/>
      <c r="Q26" s="14"/>
      <c r="R26" s="14">
        <v>140</v>
      </c>
      <c r="S26" s="14">
        <v>0</v>
      </c>
      <c r="T26" s="14"/>
      <c r="U26" s="14">
        <v>140</v>
      </c>
      <c r="V26" s="14">
        <v>0</v>
      </c>
      <c r="W26" s="14"/>
      <c r="X26" s="14"/>
      <c r="Y26" s="14"/>
    </row>
    <row r="27" spans="3:25" ht="12.75">
      <c r="C27" t="s">
        <v>106</v>
      </c>
      <c r="D27" s="14"/>
      <c r="E27" s="14">
        <v>0</v>
      </c>
      <c r="F27" s="14">
        <v>-28171</v>
      </c>
      <c r="G27" s="14">
        <v>0</v>
      </c>
      <c r="H27" s="14"/>
      <c r="I27" s="14">
        <v>0</v>
      </c>
      <c r="J27" s="14">
        <f>SUM(E27:I27)</f>
        <v>-28171</v>
      </c>
      <c r="K27" s="14"/>
      <c r="L27" s="14"/>
      <c r="M27" s="14"/>
      <c r="N27" s="14"/>
      <c r="O27" s="14"/>
      <c r="P27" s="14"/>
      <c r="Q27" s="14"/>
      <c r="R27" s="14">
        <v>1614</v>
      </c>
      <c r="S27" s="14">
        <v>0</v>
      </c>
      <c r="T27" s="14"/>
      <c r="U27" s="14">
        <v>1614</v>
      </c>
      <c r="V27" s="14">
        <v>0</v>
      </c>
      <c r="W27" s="14"/>
      <c r="X27" s="14"/>
      <c r="Y27" s="14"/>
    </row>
    <row r="28" spans="3:25" ht="12.75">
      <c r="C28" t="s">
        <v>107</v>
      </c>
      <c r="D28" s="14"/>
      <c r="E28" s="14">
        <v>0</v>
      </c>
      <c r="F28" s="14">
        <v>1480</v>
      </c>
      <c r="G28" s="14">
        <v>0</v>
      </c>
      <c r="H28" s="14"/>
      <c r="I28" s="14">
        <v>0</v>
      </c>
      <c r="J28" s="14">
        <f>SUM(E28:I28)</f>
        <v>1480</v>
      </c>
      <c r="K28" s="14"/>
      <c r="L28" s="14"/>
      <c r="M28" s="14"/>
      <c r="N28" s="14"/>
      <c r="O28" s="14"/>
      <c r="P28" s="14"/>
      <c r="Q28" s="14"/>
      <c r="R28" s="14">
        <v>3065</v>
      </c>
      <c r="S28" s="14">
        <v>0</v>
      </c>
      <c r="T28" s="14"/>
      <c r="U28" s="14">
        <v>3065</v>
      </c>
      <c r="V28" s="14">
        <v>0</v>
      </c>
      <c r="W28" s="14"/>
      <c r="X28" s="14"/>
      <c r="Y28" s="14"/>
    </row>
    <row r="29" spans="3:25" ht="12.75">
      <c r="C29" t="s">
        <v>128</v>
      </c>
      <c r="D29" s="14"/>
      <c r="E29" s="16">
        <v>0</v>
      </c>
      <c r="F29" s="16">
        <v>97</v>
      </c>
      <c r="G29" s="16">
        <v>0</v>
      </c>
      <c r="H29" s="16"/>
      <c r="I29" s="16">
        <v>0</v>
      </c>
      <c r="J29" s="16">
        <f>SUM(E29:I29)</f>
        <v>97</v>
      </c>
      <c r="K29" s="14"/>
      <c r="L29" s="14"/>
      <c r="M29" s="14"/>
      <c r="N29" s="14"/>
      <c r="O29" s="14"/>
      <c r="P29" s="14"/>
      <c r="Q29" s="14"/>
      <c r="R29" s="16"/>
      <c r="S29" s="16">
        <v>0</v>
      </c>
      <c r="T29" s="14"/>
      <c r="U29" s="16"/>
      <c r="V29" s="16">
        <v>0</v>
      </c>
      <c r="W29" s="14"/>
      <c r="X29" s="14"/>
      <c r="Y29" s="14"/>
    </row>
    <row r="30" spans="4:25" ht="12.7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 ht="12.75">
      <c r="B31" t="s">
        <v>32</v>
      </c>
      <c r="D31" s="14"/>
      <c r="E31" s="14">
        <f aca="true" t="shared" si="2" ref="E31:J31">SUM(E23:E30)</f>
        <v>-4</v>
      </c>
      <c r="F31" s="14">
        <f t="shared" si="2"/>
        <v>5430</v>
      </c>
      <c r="G31" s="14">
        <f t="shared" si="2"/>
        <v>-711</v>
      </c>
      <c r="H31" s="14">
        <f t="shared" si="2"/>
        <v>849</v>
      </c>
      <c r="I31" s="14">
        <f t="shared" si="2"/>
        <v>-73</v>
      </c>
      <c r="J31" s="14">
        <f t="shared" si="2"/>
        <v>5491</v>
      </c>
      <c r="K31" s="14"/>
      <c r="L31" s="14"/>
      <c r="M31" s="14"/>
      <c r="N31" s="14"/>
      <c r="O31" s="14"/>
      <c r="P31" s="14"/>
      <c r="Q31" s="14"/>
      <c r="R31" s="14">
        <f>SUM(R23:R30)</f>
        <v>2240</v>
      </c>
      <c r="S31" s="14">
        <f>SUM(S23:S30)</f>
        <v>0</v>
      </c>
      <c r="T31" s="14"/>
      <c r="U31" s="14">
        <f>SUM(U23:U30)</f>
        <v>2240</v>
      </c>
      <c r="V31" s="14">
        <f>SUM(V23:V30)</f>
        <v>0</v>
      </c>
      <c r="W31" s="14"/>
      <c r="X31" s="14"/>
      <c r="Y31" s="14"/>
    </row>
    <row r="32" spans="4:25" ht="12.7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3:25" ht="12.75">
      <c r="C33" t="s">
        <v>99</v>
      </c>
      <c r="D33" s="14"/>
      <c r="E33" s="17">
        <v>0</v>
      </c>
      <c r="F33" s="17">
        <v>-1913</v>
      </c>
      <c r="G33" s="17">
        <v>0</v>
      </c>
      <c r="H33" s="17"/>
      <c r="I33" s="17">
        <v>0</v>
      </c>
      <c r="J33" s="17">
        <f>SUM(E33:I33)</f>
        <v>-1913</v>
      </c>
      <c r="K33" s="14"/>
      <c r="L33" s="14"/>
      <c r="M33" s="14"/>
      <c r="N33" s="14"/>
      <c r="O33" s="14"/>
      <c r="P33" s="14"/>
      <c r="Q33" s="14"/>
      <c r="R33" s="17"/>
      <c r="S33" s="17">
        <v>0</v>
      </c>
      <c r="T33" s="14"/>
      <c r="U33" s="17"/>
      <c r="V33" s="17">
        <v>0</v>
      </c>
      <c r="W33" s="14"/>
      <c r="X33" s="14"/>
      <c r="Y33" s="14"/>
    </row>
    <row r="34" spans="3:25" ht="12.75">
      <c r="C34" t="s">
        <v>29</v>
      </c>
      <c r="D34" s="14"/>
      <c r="E34" s="18">
        <v>0</v>
      </c>
      <c r="F34" s="18">
        <v>534</v>
      </c>
      <c r="G34" s="18">
        <v>0</v>
      </c>
      <c r="H34" s="18"/>
      <c r="I34" s="18">
        <v>0</v>
      </c>
      <c r="J34" s="18">
        <f>SUM(E34:I34)</f>
        <v>534</v>
      </c>
      <c r="K34" s="14"/>
      <c r="L34" s="14"/>
      <c r="M34" s="14"/>
      <c r="N34" s="14"/>
      <c r="O34" s="14"/>
      <c r="P34" s="14"/>
      <c r="Q34" s="14"/>
      <c r="R34" s="18">
        <v>4</v>
      </c>
      <c r="S34" s="18">
        <v>0</v>
      </c>
      <c r="T34" s="14"/>
      <c r="U34" s="18">
        <v>4</v>
      </c>
      <c r="V34" s="18">
        <v>0</v>
      </c>
      <c r="W34" s="14"/>
      <c r="X34" s="14"/>
      <c r="Y34" s="14"/>
    </row>
    <row r="35" spans="3:25" ht="12.75">
      <c r="C35" t="s">
        <v>33</v>
      </c>
      <c r="D35" s="14"/>
      <c r="E35" s="19">
        <v>0</v>
      </c>
      <c r="F35" s="19">
        <v>-1540</v>
      </c>
      <c r="G35" s="19">
        <v>0</v>
      </c>
      <c r="H35" s="19"/>
      <c r="I35" s="19">
        <v>0</v>
      </c>
      <c r="J35" s="19">
        <f>SUM(E35:I35)</f>
        <v>-1540</v>
      </c>
      <c r="K35" s="14"/>
      <c r="L35" s="14"/>
      <c r="M35" s="14"/>
      <c r="N35" s="14"/>
      <c r="O35" s="14"/>
      <c r="P35" s="14"/>
      <c r="Q35" s="14"/>
      <c r="R35" s="19">
        <v>-110</v>
      </c>
      <c r="S35" s="19">
        <v>0</v>
      </c>
      <c r="T35" s="14"/>
      <c r="U35" s="19">
        <v>-110</v>
      </c>
      <c r="V35" s="19">
        <v>0</v>
      </c>
      <c r="W35" s="14"/>
      <c r="X35" s="14"/>
      <c r="Y35" s="14"/>
    </row>
    <row r="36" spans="4:25" ht="12.75">
      <c r="D36" s="14"/>
      <c r="E36" s="20">
        <f aca="true" t="shared" si="3" ref="E36:J36">SUM(E33:E35)</f>
        <v>0</v>
      </c>
      <c r="F36" s="20">
        <f t="shared" si="3"/>
        <v>-2919</v>
      </c>
      <c r="G36" s="20">
        <f t="shared" si="3"/>
        <v>0</v>
      </c>
      <c r="H36" s="20">
        <f t="shared" si="3"/>
        <v>0</v>
      </c>
      <c r="I36" s="20">
        <f t="shared" si="3"/>
        <v>0</v>
      </c>
      <c r="J36" s="20">
        <f t="shared" si="3"/>
        <v>-2919</v>
      </c>
      <c r="K36" s="14"/>
      <c r="L36" s="14"/>
      <c r="M36" s="14"/>
      <c r="N36" s="14"/>
      <c r="O36" s="14"/>
      <c r="P36" s="14"/>
      <c r="Q36" s="14"/>
      <c r="R36" s="20">
        <f>SUM(R33:R35)</f>
        <v>-106</v>
      </c>
      <c r="S36" s="20">
        <f>SUM(S33:S35)</f>
        <v>0</v>
      </c>
      <c r="T36" s="14"/>
      <c r="U36" s="20">
        <f>SUM(U33:U35)</f>
        <v>-106</v>
      </c>
      <c r="V36" s="20">
        <f>SUM(V33:V35)</f>
        <v>0</v>
      </c>
      <c r="W36" s="14"/>
      <c r="X36" s="14"/>
      <c r="Y36" s="14"/>
    </row>
    <row r="37" spans="4:25" ht="12.7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 ht="12.75">
      <c r="B38" t="s">
        <v>34</v>
      </c>
      <c r="D38" s="14"/>
      <c r="E38" s="14">
        <f aca="true" t="shared" si="4" ref="E38:J38">E31+E36</f>
        <v>-4</v>
      </c>
      <c r="F38" s="14">
        <f t="shared" si="4"/>
        <v>2511</v>
      </c>
      <c r="G38" s="14">
        <f t="shared" si="4"/>
        <v>-711</v>
      </c>
      <c r="H38" s="14">
        <f t="shared" si="4"/>
        <v>849</v>
      </c>
      <c r="I38" s="14">
        <f t="shared" si="4"/>
        <v>-73</v>
      </c>
      <c r="J38" s="14">
        <f t="shared" si="4"/>
        <v>2572</v>
      </c>
      <c r="K38" s="14"/>
      <c r="L38" s="14"/>
      <c r="M38" s="14"/>
      <c r="N38" s="14"/>
      <c r="O38" s="14"/>
      <c r="P38" s="14"/>
      <c r="Q38" s="14"/>
      <c r="R38" s="14">
        <f>R31+R36</f>
        <v>2134</v>
      </c>
      <c r="S38" s="14">
        <f>S31+S36</f>
        <v>0</v>
      </c>
      <c r="T38" s="14"/>
      <c r="U38" s="14">
        <f>U31+U36</f>
        <v>2134</v>
      </c>
      <c r="V38" s="14">
        <f>V31+V36</f>
        <v>0</v>
      </c>
      <c r="W38" s="14"/>
      <c r="X38" s="14"/>
      <c r="Y38" s="14"/>
    </row>
    <row r="39" spans="4:25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4:25" ht="12.75">
      <c r="D40" s="14"/>
      <c r="E40" s="17"/>
      <c r="F40" s="17"/>
      <c r="G40" s="17"/>
      <c r="H40" s="17"/>
      <c r="I40" s="17"/>
      <c r="J40" s="17"/>
      <c r="K40" s="14"/>
      <c r="L40" s="14"/>
      <c r="M40" s="14"/>
      <c r="N40" s="14"/>
      <c r="O40" s="14"/>
      <c r="P40" s="14"/>
      <c r="Q40" s="14"/>
      <c r="R40" s="17"/>
      <c r="S40" s="17"/>
      <c r="T40" s="14"/>
      <c r="U40" s="17"/>
      <c r="V40" s="17"/>
      <c r="W40" s="14"/>
      <c r="X40" s="14"/>
      <c r="Y40" s="14"/>
    </row>
    <row r="41" spans="3:25" ht="12.75">
      <c r="C41" t="s">
        <v>100</v>
      </c>
      <c r="D41" s="14"/>
      <c r="E41" s="18">
        <v>0</v>
      </c>
      <c r="F41" s="18">
        <v>-1202</v>
      </c>
      <c r="G41" s="18">
        <v>0</v>
      </c>
      <c r="H41" s="18"/>
      <c r="I41" s="18">
        <v>0</v>
      </c>
      <c r="J41" s="18">
        <f>SUM(E41:I41)</f>
        <v>-1202</v>
      </c>
      <c r="K41" s="14"/>
      <c r="L41" s="14"/>
      <c r="M41" s="14"/>
      <c r="N41" s="14"/>
      <c r="O41" s="14"/>
      <c r="P41" s="14"/>
      <c r="Q41" s="14"/>
      <c r="R41" s="18">
        <v>-76</v>
      </c>
      <c r="S41" s="18">
        <v>0</v>
      </c>
      <c r="T41" s="14"/>
      <c r="U41" s="18">
        <v>-76</v>
      </c>
      <c r="V41" s="18">
        <v>0</v>
      </c>
      <c r="W41" s="14"/>
      <c r="X41" s="14"/>
      <c r="Y41" s="14"/>
    </row>
    <row r="42" spans="3:25" ht="12.75">
      <c r="C42" t="s">
        <v>291</v>
      </c>
      <c r="D42" s="14"/>
      <c r="E42" s="18">
        <v>0</v>
      </c>
      <c r="F42" s="18">
        <v>0</v>
      </c>
      <c r="G42" s="18">
        <v>0</v>
      </c>
      <c r="H42" s="18">
        <v>0</v>
      </c>
      <c r="I42" s="18">
        <v>2</v>
      </c>
      <c r="J42" s="18">
        <f>SUM(E42:I42)</f>
        <v>2</v>
      </c>
      <c r="K42" s="14"/>
      <c r="L42" s="14"/>
      <c r="M42" s="14"/>
      <c r="N42" s="14"/>
      <c r="O42" s="14"/>
      <c r="P42" s="14"/>
      <c r="Q42" s="14"/>
      <c r="R42" s="18">
        <v>-59</v>
      </c>
      <c r="S42" s="18">
        <v>0</v>
      </c>
      <c r="T42" s="14"/>
      <c r="U42" s="18">
        <v>-59</v>
      </c>
      <c r="V42" s="18">
        <v>0</v>
      </c>
      <c r="W42" s="14"/>
      <c r="X42" s="14"/>
      <c r="Y42" s="14"/>
    </row>
    <row r="43" spans="3:25" ht="12.75">
      <c r="C43" t="s">
        <v>254</v>
      </c>
      <c r="D43" s="14"/>
      <c r="E43" s="18"/>
      <c r="F43" s="18"/>
      <c r="G43" s="18"/>
      <c r="H43" s="18"/>
      <c r="I43" s="18"/>
      <c r="J43" s="18"/>
      <c r="K43" s="14"/>
      <c r="L43" s="14"/>
      <c r="M43" s="14"/>
      <c r="N43" s="14"/>
      <c r="O43" s="14"/>
      <c r="P43" s="14"/>
      <c r="Q43" s="14"/>
      <c r="R43" s="18">
        <v>789</v>
      </c>
      <c r="S43" s="18"/>
      <c r="T43" s="14"/>
      <c r="U43" s="18">
        <f>1395+3811+151-2664-512+3-1395</f>
        <v>789</v>
      </c>
      <c r="V43" s="18"/>
      <c r="W43" s="14"/>
      <c r="X43" s="14"/>
      <c r="Y43" s="14"/>
    </row>
    <row r="44" spans="3:25" ht="12.75">
      <c r="C44" t="s">
        <v>255</v>
      </c>
      <c r="D44" s="14"/>
      <c r="E44" s="18"/>
      <c r="F44" s="18"/>
      <c r="G44" s="18"/>
      <c r="H44" s="18"/>
      <c r="I44" s="18"/>
      <c r="J44" s="18"/>
      <c r="K44" s="14"/>
      <c r="L44" s="14"/>
      <c r="M44" s="14"/>
      <c r="N44" s="14"/>
      <c r="O44" s="14"/>
      <c r="P44" s="14"/>
      <c r="Q44" s="14"/>
      <c r="R44" s="18">
        <v>-41</v>
      </c>
      <c r="S44" s="18"/>
      <c r="T44" s="14"/>
      <c r="U44" s="18">
        <v>-41</v>
      </c>
      <c r="V44" s="18"/>
      <c r="W44" s="14"/>
      <c r="X44" s="14"/>
      <c r="Y44" s="14"/>
    </row>
    <row r="45" spans="3:25" ht="12.75">
      <c r="C45" t="s">
        <v>101</v>
      </c>
      <c r="D45" s="14"/>
      <c r="E45" s="19">
        <v>0</v>
      </c>
      <c r="F45" s="19">
        <v>664</v>
      </c>
      <c r="G45" s="19">
        <v>0</v>
      </c>
      <c r="H45" s="19"/>
      <c r="I45" s="19">
        <v>0</v>
      </c>
      <c r="J45" s="19">
        <f>SUM(E45:I45)</f>
        <v>664</v>
      </c>
      <c r="K45" s="14"/>
      <c r="L45" s="14"/>
      <c r="M45" s="14"/>
      <c r="N45" s="14"/>
      <c r="O45" s="14"/>
      <c r="P45" s="14"/>
      <c r="Q45" s="14"/>
      <c r="R45" s="19"/>
      <c r="S45" s="19">
        <v>0</v>
      </c>
      <c r="T45" s="14"/>
      <c r="U45" s="19"/>
      <c r="V45" s="19">
        <v>0</v>
      </c>
      <c r="W45" s="14"/>
      <c r="X45" s="14"/>
      <c r="Y45" s="14"/>
    </row>
    <row r="46" spans="4:25" ht="12.7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 ht="12.75">
      <c r="B47" t="s">
        <v>35</v>
      </c>
      <c r="D47" s="14"/>
      <c r="E47" s="14">
        <f aca="true" t="shared" si="5" ref="E47:J47">SUM(E41:E46)</f>
        <v>0</v>
      </c>
      <c r="F47" s="14">
        <f t="shared" si="5"/>
        <v>-538</v>
      </c>
      <c r="G47" s="14">
        <f t="shared" si="5"/>
        <v>0</v>
      </c>
      <c r="H47" s="14">
        <f t="shared" si="5"/>
        <v>0</v>
      </c>
      <c r="I47" s="14">
        <f t="shared" si="5"/>
        <v>2</v>
      </c>
      <c r="J47" s="14">
        <f t="shared" si="5"/>
        <v>-536</v>
      </c>
      <c r="K47" s="14"/>
      <c r="L47" s="14"/>
      <c r="M47" s="14"/>
      <c r="N47" s="14"/>
      <c r="O47" s="14"/>
      <c r="P47" s="14"/>
      <c r="Q47" s="14"/>
      <c r="R47" s="14">
        <f>SUM(R41:R46)</f>
        <v>613</v>
      </c>
      <c r="S47" s="14">
        <f>SUM(S41:S46)</f>
        <v>0</v>
      </c>
      <c r="T47" s="14"/>
      <c r="U47" s="14">
        <f>SUM(U41:U46)</f>
        <v>613</v>
      </c>
      <c r="V47" s="14">
        <f>SUM(V41:V46)</f>
        <v>0</v>
      </c>
      <c r="W47" s="14"/>
      <c r="X47" s="14"/>
      <c r="Y47" s="14"/>
    </row>
    <row r="48" spans="4:25" ht="12.7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4:25" ht="12.75">
      <c r="D49" s="14"/>
      <c r="E49" s="17"/>
      <c r="F49" s="21"/>
      <c r="G49" s="17"/>
      <c r="H49" s="22"/>
      <c r="I49" s="21"/>
      <c r="J49" s="17"/>
      <c r="K49" s="14"/>
      <c r="L49" s="14"/>
      <c r="M49" s="14"/>
      <c r="N49" s="14"/>
      <c r="O49" s="14"/>
      <c r="P49" s="14"/>
      <c r="Q49" s="14"/>
      <c r="R49" s="17"/>
      <c r="S49" s="17"/>
      <c r="T49" s="14"/>
      <c r="U49" s="17"/>
      <c r="V49" s="17"/>
      <c r="W49" s="14"/>
      <c r="X49" s="14"/>
      <c r="Y49" s="14"/>
    </row>
    <row r="50" spans="3:25" ht="12.75">
      <c r="C50" t="s">
        <v>36</v>
      </c>
      <c r="D50" s="14"/>
      <c r="E50" s="18">
        <v>0</v>
      </c>
      <c r="F50" s="23">
        <v>8811</v>
      </c>
      <c r="G50" s="18">
        <v>0</v>
      </c>
      <c r="H50" s="24"/>
      <c r="I50" s="23">
        <v>0</v>
      </c>
      <c r="J50" s="18">
        <f>SUM(E50:I50)</f>
        <v>8811</v>
      </c>
      <c r="K50" s="14"/>
      <c r="L50" s="14"/>
      <c r="M50" s="14"/>
      <c r="N50" s="14"/>
      <c r="O50" s="14"/>
      <c r="P50" s="14"/>
      <c r="Q50" s="14"/>
      <c r="R50" s="18">
        <v>3361</v>
      </c>
      <c r="S50" s="18">
        <v>0</v>
      </c>
      <c r="T50" s="14"/>
      <c r="U50" s="18">
        <v>3361</v>
      </c>
      <c r="V50" s="18">
        <v>0</v>
      </c>
      <c r="W50" s="14"/>
      <c r="X50" s="14"/>
      <c r="Y50" s="14"/>
    </row>
    <row r="51" spans="3:25" ht="12.75">
      <c r="C51" t="s">
        <v>37</v>
      </c>
      <c r="D51" s="14"/>
      <c r="E51" s="18">
        <v>0</v>
      </c>
      <c r="F51" s="23">
        <v>-6494</v>
      </c>
      <c r="G51" s="18">
        <v>0</v>
      </c>
      <c r="H51" s="24"/>
      <c r="I51" s="23">
        <v>0</v>
      </c>
      <c r="J51" s="18">
        <f>SUM(E51:I51)</f>
        <v>-6494</v>
      </c>
      <c r="K51" s="14"/>
      <c r="L51" s="14"/>
      <c r="M51" s="14"/>
      <c r="N51" s="14"/>
      <c r="O51" s="14"/>
      <c r="P51" s="14"/>
      <c r="Q51" s="14"/>
      <c r="R51" s="18">
        <v>-2503</v>
      </c>
      <c r="S51" s="18">
        <v>0</v>
      </c>
      <c r="T51" s="14"/>
      <c r="U51" s="18">
        <v>-2503</v>
      </c>
      <c r="V51" s="18">
        <v>0</v>
      </c>
      <c r="W51" s="14"/>
      <c r="X51" s="14"/>
      <c r="Y51" s="14"/>
    </row>
    <row r="52" spans="3:25" ht="12.75">
      <c r="C52" t="s">
        <v>38</v>
      </c>
      <c r="D52" s="14"/>
      <c r="E52" s="18">
        <v>0</v>
      </c>
      <c r="F52" s="23">
        <v>-189</v>
      </c>
      <c r="G52" s="18">
        <v>0</v>
      </c>
      <c r="H52" s="24"/>
      <c r="I52" s="23">
        <v>0</v>
      </c>
      <c r="J52" s="18">
        <f>SUM(E52:I52)</f>
        <v>-189</v>
      </c>
      <c r="K52" s="14"/>
      <c r="L52" s="14"/>
      <c r="M52" s="14"/>
      <c r="N52" s="14"/>
      <c r="O52" s="14"/>
      <c r="P52" s="14"/>
      <c r="Q52" s="14"/>
      <c r="R52" s="18">
        <v>-32</v>
      </c>
      <c r="S52" s="18">
        <v>0</v>
      </c>
      <c r="T52" s="14"/>
      <c r="U52" s="18">
        <v>-32</v>
      </c>
      <c r="V52" s="18">
        <v>0</v>
      </c>
      <c r="W52" s="14"/>
      <c r="X52" s="14"/>
      <c r="Y52" s="14"/>
    </row>
    <row r="53" spans="3:25" ht="12.75">
      <c r="C53" t="s">
        <v>39</v>
      </c>
      <c r="D53" s="14"/>
      <c r="E53" s="19">
        <v>0</v>
      </c>
      <c r="F53" s="25">
        <v>-301</v>
      </c>
      <c r="G53" s="19">
        <v>0</v>
      </c>
      <c r="H53" s="26"/>
      <c r="I53" s="25">
        <v>-38</v>
      </c>
      <c r="J53" s="19">
        <f>SUM(E53:I53)</f>
        <v>-339</v>
      </c>
      <c r="K53" s="14"/>
      <c r="L53" s="14"/>
      <c r="M53" s="14"/>
      <c r="N53" s="14"/>
      <c r="O53" s="14"/>
      <c r="P53" s="14"/>
      <c r="Q53" s="14"/>
      <c r="R53" s="19">
        <v>-310</v>
      </c>
      <c r="S53" s="19">
        <v>0</v>
      </c>
      <c r="T53" s="14"/>
      <c r="U53" s="19">
        <v>-310</v>
      </c>
      <c r="V53" s="19">
        <v>0</v>
      </c>
      <c r="W53" s="14"/>
      <c r="X53" s="14"/>
      <c r="Y53" s="14"/>
    </row>
    <row r="54" spans="4:25" ht="12.7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 ht="12.75">
      <c r="B55" t="s">
        <v>40</v>
      </c>
      <c r="D55" s="14"/>
      <c r="E55" s="16">
        <f aca="true" t="shared" si="6" ref="E55:J55">SUM(E50:E54)</f>
        <v>0</v>
      </c>
      <c r="F55" s="16">
        <f t="shared" si="6"/>
        <v>1827</v>
      </c>
      <c r="G55" s="16">
        <f t="shared" si="6"/>
        <v>0</v>
      </c>
      <c r="H55" s="16">
        <f t="shared" si="6"/>
        <v>0</v>
      </c>
      <c r="I55" s="16">
        <f t="shared" si="6"/>
        <v>-38</v>
      </c>
      <c r="J55" s="16">
        <f t="shared" si="6"/>
        <v>1789</v>
      </c>
      <c r="K55" s="14"/>
      <c r="L55" s="14"/>
      <c r="M55" s="14"/>
      <c r="N55" s="14"/>
      <c r="O55" s="14"/>
      <c r="P55" s="14"/>
      <c r="Q55" s="14"/>
      <c r="R55" s="16">
        <f>SUM(R50:R54)</f>
        <v>516</v>
      </c>
      <c r="S55" s="16">
        <f>SUM(S50:S54)</f>
        <v>0</v>
      </c>
      <c r="T55" s="14"/>
      <c r="U55" s="16">
        <f>SUM(U50:U54)</f>
        <v>516</v>
      </c>
      <c r="V55" s="16">
        <f>SUM(V50:V54)</f>
        <v>0</v>
      </c>
      <c r="W55" s="14"/>
      <c r="X55" s="14"/>
      <c r="Y55" s="14"/>
    </row>
    <row r="56" spans="4:25" ht="12.7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 ht="12.75">
      <c r="B57" t="s">
        <v>41</v>
      </c>
      <c r="D57" s="14"/>
      <c r="E57" s="14">
        <f aca="true" t="shared" si="7" ref="E57:J57">E38+E47+E55</f>
        <v>-4</v>
      </c>
      <c r="F57" s="14">
        <f t="shared" si="7"/>
        <v>3800</v>
      </c>
      <c r="G57" s="14">
        <f t="shared" si="7"/>
        <v>-711</v>
      </c>
      <c r="H57" s="14">
        <f t="shared" si="7"/>
        <v>849</v>
      </c>
      <c r="I57" s="14">
        <f t="shared" si="7"/>
        <v>-109</v>
      </c>
      <c r="J57" s="14">
        <f t="shared" si="7"/>
        <v>3825</v>
      </c>
      <c r="K57" s="14"/>
      <c r="L57" s="14"/>
      <c r="M57" s="14"/>
      <c r="N57" s="14"/>
      <c r="O57" s="14"/>
      <c r="P57" s="14"/>
      <c r="Q57" s="14"/>
      <c r="R57" s="14">
        <f>R38+R47+R55</f>
        <v>3263</v>
      </c>
      <c r="S57" s="14">
        <f>S38+S47+S55</f>
        <v>0</v>
      </c>
      <c r="T57" s="14"/>
      <c r="U57" s="14">
        <f>U38+U47+U55</f>
        <v>3263</v>
      </c>
      <c r="V57" s="14">
        <f>V38+V47+V55</f>
        <v>0</v>
      </c>
      <c r="W57" s="14"/>
      <c r="X57" s="14"/>
      <c r="Y57" s="14"/>
    </row>
    <row r="58" spans="4:25" ht="12.7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 ht="12.75">
      <c r="B59" t="s">
        <v>105</v>
      </c>
      <c r="D59" s="14"/>
      <c r="E59" s="14">
        <v>0</v>
      </c>
      <c r="F59" s="14">
        <v>-9639</v>
      </c>
      <c r="G59" s="14">
        <v>0</v>
      </c>
      <c r="H59" s="14"/>
      <c r="I59" s="14">
        <v>-496</v>
      </c>
      <c r="J59" s="14">
        <f>SUM(E59:I59)</f>
        <v>-10135</v>
      </c>
      <c r="K59" s="14"/>
      <c r="L59" s="14"/>
      <c r="M59" s="14">
        <v>-3027</v>
      </c>
      <c r="N59" s="14">
        <v>-8972</v>
      </c>
      <c r="O59" s="14">
        <v>27338</v>
      </c>
      <c r="P59" s="14">
        <v>-4000</v>
      </c>
      <c r="Q59" s="14"/>
      <c r="R59" s="14">
        <v>0</v>
      </c>
      <c r="S59" s="16">
        <v>0</v>
      </c>
      <c r="T59" s="14"/>
      <c r="U59" s="14">
        <v>0</v>
      </c>
      <c r="V59" s="16">
        <v>0</v>
      </c>
      <c r="W59" s="14"/>
      <c r="X59" s="14"/>
      <c r="Y59" s="14"/>
    </row>
    <row r="60" spans="4:25" ht="12.75">
      <c r="D60" s="1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14"/>
      <c r="T60" s="14"/>
      <c r="U60" s="27"/>
      <c r="V60" s="14"/>
      <c r="W60" s="14"/>
      <c r="X60" s="14"/>
      <c r="Y60" s="14"/>
    </row>
    <row r="61" spans="2:25" ht="13.5" thickBot="1">
      <c r="B61" t="s">
        <v>104</v>
      </c>
      <c r="D61" s="14"/>
      <c r="E61" s="28">
        <f>SUM(E57:E60)</f>
        <v>-4</v>
      </c>
      <c r="F61" s="28">
        <f>SUM(F57:F60)</f>
        <v>-5839</v>
      </c>
      <c r="G61" s="28">
        <f aca="true" t="shared" si="8" ref="G61:V61">SUM(G57:G60)</f>
        <v>-711</v>
      </c>
      <c r="H61" s="28">
        <f t="shared" si="8"/>
        <v>849</v>
      </c>
      <c r="I61" s="28">
        <f t="shared" si="8"/>
        <v>-605</v>
      </c>
      <c r="J61" s="28">
        <f t="shared" si="8"/>
        <v>-6310</v>
      </c>
      <c r="K61" s="28">
        <f t="shared" si="8"/>
        <v>0</v>
      </c>
      <c r="L61" s="28">
        <f>SUM(L57:L60)</f>
        <v>0</v>
      </c>
      <c r="M61" s="28">
        <f>SUM(M57:M60)</f>
        <v>-3027</v>
      </c>
      <c r="N61" s="28">
        <f>SUM(N57:N60)</f>
        <v>-8972</v>
      </c>
      <c r="O61" s="28">
        <f>SUM(O57:O60)</f>
        <v>27338</v>
      </c>
      <c r="P61" s="28">
        <f>SUM(P57:P60)</f>
        <v>-4000</v>
      </c>
      <c r="Q61" s="28"/>
      <c r="R61" s="28">
        <f t="shared" si="8"/>
        <v>3263</v>
      </c>
      <c r="S61" s="28">
        <f t="shared" si="8"/>
        <v>0</v>
      </c>
      <c r="T61" s="14"/>
      <c r="U61" s="28">
        <f t="shared" si="8"/>
        <v>3263</v>
      </c>
      <c r="V61" s="28">
        <f t="shared" si="8"/>
        <v>0</v>
      </c>
      <c r="W61" s="14"/>
      <c r="X61" s="14"/>
      <c r="Y61" s="14"/>
    </row>
    <row r="62" spans="4:25" ht="13.5" thickTop="1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4:25" ht="12.75">
      <c r="D63" s="14"/>
      <c r="E63" s="14" t="s">
        <v>42</v>
      </c>
      <c r="F63" s="14" t="s">
        <v>42</v>
      </c>
      <c r="G63" s="14" t="s">
        <v>42</v>
      </c>
      <c r="H63" s="14" t="s">
        <v>42</v>
      </c>
      <c r="I63" s="14" t="s">
        <v>42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4:25" ht="12.7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4:25" ht="12.7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2:25" ht="12.75">
      <c r="B66" t="s">
        <v>103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4:25" ht="12.7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2:25" ht="12.75">
      <c r="B68" t="s">
        <v>9</v>
      </c>
      <c r="D68" s="14"/>
      <c r="E68" s="14">
        <v>0</v>
      </c>
      <c r="F68">
        <v>3071</v>
      </c>
      <c r="G68" s="14">
        <v>0</v>
      </c>
      <c r="H68" s="14">
        <v>0</v>
      </c>
      <c r="I68" s="14">
        <v>27</v>
      </c>
      <c r="J68" s="14">
        <f>SUM(E68:I68)</f>
        <v>3098</v>
      </c>
      <c r="K68" s="14"/>
      <c r="L68" s="14"/>
      <c r="M68" s="14">
        <v>-3027</v>
      </c>
      <c r="N68" s="14">
        <v>-8972</v>
      </c>
      <c r="O68" s="14">
        <v>27338</v>
      </c>
      <c r="P68" s="14">
        <v>-4000</v>
      </c>
      <c r="Q68" s="14"/>
      <c r="R68" s="14">
        <f>+'BS'!D25</f>
        <v>3293</v>
      </c>
      <c r="S68" s="14">
        <v>0</v>
      </c>
      <c r="T68" s="14"/>
      <c r="U68" s="14">
        <f>+R68</f>
        <v>3293</v>
      </c>
      <c r="V68" s="14">
        <v>0</v>
      </c>
      <c r="W68" s="14"/>
      <c r="X68" s="14"/>
      <c r="Y68" s="14"/>
    </row>
    <row r="69" spans="2:25" ht="12.75">
      <c r="B69" t="s">
        <v>17</v>
      </c>
      <c r="D69" s="14"/>
      <c r="E69" s="14">
        <v>0</v>
      </c>
      <c r="F69" s="14">
        <v>1714</v>
      </c>
      <c r="G69" s="14">
        <v>0</v>
      </c>
      <c r="H69" s="14">
        <v>0</v>
      </c>
      <c r="I69" s="14"/>
      <c r="J69" s="14">
        <f>SUM(E69:I69)</f>
        <v>1714</v>
      </c>
      <c r="K69" s="14"/>
      <c r="L69" s="14"/>
      <c r="M69" s="14"/>
      <c r="N69" s="14"/>
      <c r="O69" s="14"/>
      <c r="P69" s="14"/>
      <c r="Q69" s="14"/>
      <c r="R69" s="14">
        <f>+'BS'!D24</f>
        <v>1435</v>
      </c>
      <c r="S69" s="14">
        <v>0</v>
      </c>
      <c r="T69" s="14"/>
      <c r="U69" s="14">
        <f>+R69</f>
        <v>1435</v>
      </c>
      <c r="V69" s="14">
        <v>0</v>
      </c>
      <c r="W69" s="14"/>
      <c r="X69" s="14"/>
      <c r="Y69" s="14"/>
    </row>
    <row r="70" spans="2:25" ht="12.75">
      <c r="B70" t="s">
        <v>43</v>
      </c>
      <c r="D70" s="14"/>
      <c r="E70" s="16">
        <v>0</v>
      </c>
      <c r="F70" s="16">
        <v>-9703</v>
      </c>
      <c r="G70" s="16">
        <v>0</v>
      </c>
      <c r="H70" s="16">
        <v>0</v>
      </c>
      <c r="I70" s="16">
        <v>-523</v>
      </c>
      <c r="J70" s="16">
        <f>SUM(E70:I70)</f>
        <v>-10226</v>
      </c>
      <c r="K70" s="14"/>
      <c r="L70" s="14"/>
      <c r="M70" s="14"/>
      <c r="N70" s="14"/>
      <c r="O70" s="14"/>
      <c r="P70" s="14"/>
      <c r="Q70" s="14"/>
      <c r="R70" s="16">
        <f>-'BS'!D32</f>
        <v>-30</v>
      </c>
      <c r="S70" s="16">
        <v>0</v>
      </c>
      <c r="T70" s="14"/>
      <c r="U70" s="16">
        <f>+R70</f>
        <v>-30</v>
      </c>
      <c r="V70" s="16">
        <v>0</v>
      </c>
      <c r="W70" s="14"/>
      <c r="X70" s="14"/>
      <c r="Y70" s="14"/>
    </row>
    <row r="71" spans="4:25" ht="12.75">
      <c r="D71" s="14"/>
      <c r="E71" s="14">
        <f aca="true" t="shared" si="9" ref="E71:J71">SUM(E68:E70)</f>
        <v>0</v>
      </c>
      <c r="F71" s="14">
        <f t="shared" si="9"/>
        <v>-4918</v>
      </c>
      <c r="G71" s="14">
        <f t="shared" si="9"/>
        <v>0</v>
      </c>
      <c r="H71" s="14">
        <f t="shared" si="9"/>
        <v>0</v>
      </c>
      <c r="I71" s="14">
        <f t="shared" si="9"/>
        <v>-496</v>
      </c>
      <c r="J71" s="14">
        <f t="shared" si="9"/>
        <v>-5414</v>
      </c>
      <c r="K71" s="14"/>
      <c r="L71" s="14"/>
      <c r="M71" s="14"/>
      <c r="N71" s="14"/>
      <c r="O71" s="14"/>
      <c r="P71" s="14"/>
      <c r="Q71" s="14"/>
      <c r="R71" s="14">
        <f>SUM(R68:R70)</f>
        <v>4698</v>
      </c>
      <c r="S71" s="14">
        <f>SUM(S68:S70)</f>
        <v>0</v>
      </c>
      <c r="T71" s="14"/>
      <c r="U71" s="14">
        <f>+R71</f>
        <v>4698</v>
      </c>
      <c r="V71" s="14">
        <f>SUM(V68:V70)</f>
        <v>0</v>
      </c>
      <c r="W71" s="14"/>
      <c r="X71" s="14"/>
      <c r="Y71" s="14"/>
    </row>
    <row r="72" spans="2:25" ht="12.75">
      <c r="B72" t="s">
        <v>102</v>
      </c>
      <c r="D72" s="14"/>
      <c r="E72" s="14">
        <v>0</v>
      </c>
      <c r="F72" s="14">
        <f>-F69</f>
        <v>-1714</v>
      </c>
      <c r="G72" s="14">
        <v>0</v>
      </c>
      <c r="H72" s="14">
        <v>0</v>
      </c>
      <c r="I72" s="14">
        <v>0</v>
      </c>
      <c r="J72" s="14">
        <f>SUM(E72:I72)</f>
        <v>-1714</v>
      </c>
      <c r="K72" s="14"/>
      <c r="L72" s="14"/>
      <c r="M72" s="14"/>
      <c r="N72" s="14"/>
      <c r="O72" s="14"/>
      <c r="P72" s="14"/>
      <c r="Q72" s="14"/>
      <c r="R72" s="16">
        <f>-R69</f>
        <v>-1435</v>
      </c>
      <c r="S72" s="16">
        <v>0</v>
      </c>
      <c r="T72" s="14"/>
      <c r="U72" s="16">
        <f>+R72</f>
        <v>-1435</v>
      </c>
      <c r="V72" s="16">
        <v>0</v>
      </c>
      <c r="W72" s="14"/>
      <c r="X72" s="14"/>
      <c r="Y72" s="14"/>
    </row>
    <row r="73" spans="4:25" ht="13.5" thickBot="1">
      <c r="D73" s="14"/>
      <c r="E73" s="28">
        <f aca="true" t="shared" si="10" ref="E73:J73">SUM(E71:E72)</f>
        <v>0</v>
      </c>
      <c r="F73" s="28">
        <f t="shared" si="10"/>
        <v>-6632</v>
      </c>
      <c r="G73" s="28">
        <f t="shared" si="10"/>
        <v>0</v>
      </c>
      <c r="H73" s="28">
        <f t="shared" si="10"/>
        <v>0</v>
      </c>
      <c r="I73" s="28">
        <f t="shared" si="10"/>
        <v>-496</v>
      </c>
      <c r="J73" s="28">
        <f t="shared" si="10"/>
        <v>-7128</v>
      </c>
      <c r="K73" s="14"/>
      <c r="L73" s="14"/>
      <c r="M73" s="14"/>
      <c r="N73" s="14"/>
      <c r="O73" s="14"/>
      <c r="P73" s="14"/>
      <c r="Q73" s="14"/>
      <c r="R73" s="70">
        <f>SUM(R71:R72)</f>
        <v>3263</v>
      </c>
      <c r="S73" s="28">
        <f>SUM(S71:S72)</f>
        <v>0</v>
      </c>
      <c r="T73" s="14"/>
      <c r="U73" s="28">
        <f>SUM(U71:U72)</f>
        <v>3263</v>
      </c>
      <c r="V73" s="28">
        <f>SUM(V71:V72)</f>
        <v>0</v>
      </c>
      <c r="W73" s="14"/>
      <c r="X73" s="14"/>
      <c r="Y73" s="14"/>
    </row>
    <row r="74" spans="4:25" ht="13.5" thickTop="1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f>+R61-R73</f>
        <v>0</v>
      </c>
      <c r="S74" s="14"/>
      <c r="T74" s="14"/>
      <c r="U74" s="14">
        <f>+U61-U73</f>
        <v>0</v>
      </c>
      <c r="V74" s="14"/>
      <c r="W74" s="14"/>
      <c r="X74" s="14"/>
      <c r="Y74" s="14"/>
    </row>
    <row r="75" spans="4:25" ht="12.75"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4:25" ht="12.75"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2:25" ht="12.75">
      <c r="B77" t="s">
        <v>293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2:25" ht="12.75">
      <c r="B78" t="s">
        <v>294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4:25" ht="12.75"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4:25" ht="12.75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4:25" ht="12.75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4:25" ht="12.75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4:25" ht="12.75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4:25" ht="12.75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4:25" ht="12.7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4:25" ht="12.75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4:25" ht="12.7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4:25" ht="12.75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4:25" ht="12.75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4:25" ht="12.75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4:25" ht="12.75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4:25" ht="12.75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4:25" ht="12.75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4:25" ht="12.75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4:25" ht="12.75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4:25" ht="12.75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4:25" ht="12.75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4:25" ht="12.75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4:25" ht="12.75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4:25" ht="12.75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4:25" ht="12.75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4:25" ht="12.75"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4:25" ht="12.75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4:25" ht="12.75"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4:25" ht="12.75"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4:25" ht="12.75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4:25" ht="12.75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4:25" ht="12.75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4:25" ht="12.75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4:25" ht="12.75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4:25" ht="12.75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4:25" ht="12.75"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4:25" ht="12.75"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4:25" ht="12.75"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4:25" ht="12.75"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4:25" ht="12.75"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4:25" ht="12.75"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4:25" ht="12.75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4:25" ht="12.75"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4:25" ht="12.75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4:25" ht="12.75"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4:25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4:25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4:25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4:25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4:25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4:25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4:25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4:25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4:25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4:25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4:25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4:25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4:25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4:25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4:25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4:25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4:25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4:25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4:25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4:25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4:25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4:25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4:25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4:25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4:25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4:25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4:25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4:25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4:25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4:25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4:25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4:25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4:25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4:25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4:25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4:25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4:25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4:25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4:25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4:25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4:25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4:25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4:25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4:25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4:25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4:25" ht="12.75"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4:25" ht="12.75"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4:25" ht="12.75"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4:25" ht="12.75"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4:25" ht="12.75"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4:25" ht="12.75"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4:25" ht="12.75"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4:25" ht="12.75"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4:25" ht="12.75"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4:25" ht="12.75"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4:25" ht="12.75"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4:25" ht="12.75"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4:25" ht="12.75"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4:25" ht="12.75"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4:25" ht="12.75"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4:25" ht="12.75"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4:25" ht="12.75"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4:25" ht="12.75"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4:25" ht="12.75"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4:25" ht="12.75"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4:25" ht="12.75"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4:25" ht="12.75"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4:25" ht="12.75"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4:25" ht="12.75"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4:25" ht="12.75"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4:25" ht="12.75"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4:25" ht="12.75"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4:25" ht="12.75"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4:25" ht="12.75"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4:25" ht="12.75"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4:25" ht="12.75"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4:25" ht="12.75"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4:25" ht="12.75"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4:25" ht="12.75"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4:25" ht="12.75"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4:25" ht="12.75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4:25" ht="12.75"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4:25" ht="12.75"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4:25" ht="12.75"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4:25" ht="12.75"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4:25" ht="12.75"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4:25" ht="12.75"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4:25" ht="12.75"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4:25" ht="12.75"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4:25" ht="12.75"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4:25" ht="12.75"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4:25" ht="12.75"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4:25" ht="12.75"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4:25" ht="12.75"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4:25" ht="12.75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4:25" ht="12.75"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4:25" ht="12.75"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4:25" ht="12.75"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4:25" ht="12.75"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4:25" ht="12.75"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4:25" ht="12.75"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4:25" ht="12.75"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4:25" ht="12.75"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4:25" ht="12.75"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4:25" ht="12.75"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4:25" ht="12.75"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4:25" ht="12.75"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4:25" ht="12.75"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4:25" ht="12.75"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4:25" ht="12.75"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4:25" ht="12.75"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4:25" ht="12.75"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4:25" ht="12.75"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4:25" ht="12.75"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4:25" ht="12.75"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4:25" ht="12.75"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4:25" ht="12.75"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4:25" ht="12.75"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4:25" ht="12.75"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4:25" ht="12.75"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4:25" ht="12.75"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4:25" ht="12.75"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4:25" ht="12.75"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4:25" ht="12.75"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4:25" ht="12.75"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4:25" ht="12.75"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4:25" ht="12.75"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4:25" ht="12.75"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4:25" ht="12.75"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4:25" ht="12.75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4:25" ht="12.75"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4:25" ht="12.75"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4:25" ht="12.75"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4:25" ht="12.75"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4:25" ht="12.75"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4:25" ht="12.75"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4:25" ht="12.75"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4:25" ht="12.75"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4:25" ht="12.75"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4:25" ht="12.75"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4:25" ht="12.75"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4:25" ht="12.75"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4:25" ht="12.75"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4:25" ht="12.75"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4:25" ht="12.75"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4:25" ht="12.75"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4:25" ht="12.75"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4:25" ht="12.75"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4:25" ht="12.75"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4:25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4:25" ht="12.75"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4:25" ht="12.75"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4:25" ht="12.75"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4:25" ht="12.75"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4:25" ht="12.75"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4:25" ht="12.75"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4:25" ht="12.75"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4:25" ht="12.75"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4:25" ht="12.75"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4:25" ht="12.75"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4:25" ht="12.75"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4:25" ht="12.75"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4:25" ht="12.75"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4:25" ht="12.75"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4:25" ht="12.75"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4:25" ht="12.75"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4:25" ht="12.75"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4:25" ht="12.75"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4:25" ht="12.75"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4:25" ht="12.75"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4:25" ht="12.75"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4:25" ht="12.75"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4:25" ht="12.75"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4:25" ht="12.75"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4:25" ht="12.75"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4:25" ht="12.75"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4:25" ht="12.75"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4:25" ht="12.75"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4:25" ht="12.75"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4:25" ht="12.75"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4:25" ht="12.75"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4:25" ht="12.75"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4:25" ht="12.75"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4:25" ht="12.75"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4:25" ht="12.75"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4:25" ht="12.75"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4:25" ht="12.75"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4:25" ht="12.75"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4:25" ht="12.75"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4:25" ht="12.75"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4:25" ht="12.75"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4:25" ht="12.75"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4:25" ht="12.75"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4:25" ht="12.75"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4:25" ht="12.75"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4:25" ht="12.75"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4:25" ht="12.75"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4:25" ht="12.75"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4:25" ht="12.75"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4:25" ht="12.75"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4:25" ht="12.75"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4:25" ht="12.75"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4:25" ht="12.75"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4:25" ht="12.75"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4:25" ht="12.75"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4:25" ht="12.75"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4:25" ht="12.75"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4:25" ht="12.75"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4:25" ht="12.75"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4:25" ht="12.75"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4:25" ht="12.75"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4:25" ht="12.75"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4:25" ht="12.75"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4:25" ht="12.75"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4:25" ht="12.75"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4:25" ht="12.75"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4:25" ht="12.75"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4:25" ht="12.75"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4:25" ht="12.75"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4:25" ht="12.75"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4:25" ht="12.75"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4:25" ht="12.75"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4:25" ht="12.75"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4:25" ht="12.75"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4:25" ht="12.75"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4:25" ht="12.75"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4:25" ht="12.75"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4:25" ht="12.75"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4:25" ht="12.75"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4:25" ht="12.75"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4:25" ht="12.75"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4:25" ht="12.75"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4:25" ht="12.75"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4:25" ht="12.75"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4:25" ht="12.75"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4:25" ht="12.75"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4:25" ht="12.75"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4:25" ht="12.75"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4:25" ht="12.75"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4:25" ht="12.75"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4:25" ht="12.75"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4:25" ht="12.75"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4:25" ht="12.75"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4:25" ht="12.75"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4:25" ht="12.75"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4:25" ht="12.75"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4:25" ht="12.75"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4:25" ht="12.75"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4:25" ht="12.75"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4:25" ht="12.75"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4:25" ht="12.75"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4:25" ht="12.75"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4:25" ht="12.75"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4:25" ht="12.75"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4:25" ht="12.75"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4:25" ht="12.75"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4:25" ht="12.75"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4:25" ht="12.75"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4:25" ht="12.75"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4:25" ht="12.75"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4:25" ht="12.75"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4:25" ht="12.75"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4:25" ht="12.75"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4:25" ht="12.75"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4:25" ht="12.75"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4:25" ht="12.75"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4:25" ht="12.75"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4:25" ht="12.75"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4:25" ht="12.75"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4:25" ht="12.7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4:25" ht="12.7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4:25" ht="12.7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4:25" ht="12.75"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4:25" ht="12.7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4:25" ht="12.7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4:25" ht="12.7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4:25" ht="12.75"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4:25" ht="12.75"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4:25" ht="12.75"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4:25" ht="12.75"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4:25" ht="12.75"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4:25" ht="12.75"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4:25" ht="12.75"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4:25" ht="12.75"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4:25" ht="12.75"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4:25" ht="12.75"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4:25" ht="12.75"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4:25" ht="12.75"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4:25" ht="12.75"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4:25" ht="12.75"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4:25" ht="12.75"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4:25" ht="12.75"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4:25" ht="12.75"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4:25" ht="12.75"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4:25" ht="12.75"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4:25" ht="12.75"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4:25" ht="12.75"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4:25" ht="12.75"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4:25" ht="12.75"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4:25" ht="12.75"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4:25" ht="12.75"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4:25" ht="12.75"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4:25" ht="12.75"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4:25" ht="12.75"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4:25" ht="12.75"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4:25" ht="12.75"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4:25" ht="12.75"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4:25" ht="12.75"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4:25" ht="12.75"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4:25" ht="12.75"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4:25" ht="12.75"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4:25" ht="12.75"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4:25" ht="12.75"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4:25" ht="12.75"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4:25" ht="12.75"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4:25" ht="12.75"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4:25" ht="12.75"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4:25" ht="12.75"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4:25" ht="12.75"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4:25" ht="12.75"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4:25" ht="12.75"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4:25" ht="12.75"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4:25" ht="12.75"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4:25" ht="12.75"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4:25" ht="12.75"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4:25" ht="12.75"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4:25" ht="12.75"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4:25" ht="12.75"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4:25" ht="12.75"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4:25" ht="12.75"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4:25" ht="12.75"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4:25" ht="12.75"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4:25" ht="12.75"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4:25" ht="12.75"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4:25" ht="12.75"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4:25" ht="12.75"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4:25" ht="12.75"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4:25" ht="12.75"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4:25" ht="12.75"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4:25" ht="12.75"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4:25" ht="12.75"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4:25" ht="12.75"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4:25" ht="12.75"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4:25" ht="12.75"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4:25" ht="12.75"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4:25" ht="12.75"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4:25" ht="12.75"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4:25" ht="12.75"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4:25" ht="12.75"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4:25" ht="12.75"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4:25" ht="12.75"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4:25" ht="12.75"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4:25" ht="12.75"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4:25" ht="12.75"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4:25" ht="12.75"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4:25" ht="12.75"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4:25" ht="12.75"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4:25" ht="12.75"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4:25" ht="12.75"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4:25" ht="12.75"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4:25" ht="12.75"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4:25" ht="12.75"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4:25" ht="12.75"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4:25" ht="12.75"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4:25" ht="12.75"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4:25" ht="12.75"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4:25" ht="12.75"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4:25" ht="12.75"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4:25" ht="12.75"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4:25" ht="12.75"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4:25" ht="12.75"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4:25" ht="12.75"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4:25" ht="12.75"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4:25" ht="12.75"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4:25" ht="12.75"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4:25" ht="12.75"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4:25" ht="12.75"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4:25" ht="12.75"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4:25" ht="12.75"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4:25" ht="12.75"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4:25" ht="12.75"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4:25" ht="12.75"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4:25" ht="12.75"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4:25" ht="12.75"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4:25" ht="12.75"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4:25" ht="12.75"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4:25" ht="12.75"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4:25" ht="12.75"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4:25" ht="12.75"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4:25" ht="12.75"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4:25" ht="12.75"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4:25" ht="12.75"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4:25" ht="12.75"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4:25" ht="12.75"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4:25" ht="12.75"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4:25" ht="12.75"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4:25" ht="12.75"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4:25" ht="12.75"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4:25" ht="12.75"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4:25" ht="12.75"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4:25" ht="12.75"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4:25" ht="12.75"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4:25" ht="12.75"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4:25" ht="12.75"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4:25" ht="12.75"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4:25" ht="12.75"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4:25" ht="12.75"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4:25" ht="12.75"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4:25" ht="12.75"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4:25" ht="12.75"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4:25" ht="12.75"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4:25" ht="12.75"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4:25" ht="12.75"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4:25" ht="12.75"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4:25" ht="12.75"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4:25" ht="12.75"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4:25" ht="12.75"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4:25" ht="12.75"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4:25" ht="12.75"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4:25" ht="12.75"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4:25" ht="12.75"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4:25" ht="12.75"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4:25" ht="12.75"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4:25" ht="12.75"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4:25" ht="12.75"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4:25" ht="12.75"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4:25" ht="12.75"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4:25" ht="12.75"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4:25" ht="12.75"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4:25" ht="12.75"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4:25" ht="12.75"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4:25" ht="12.75"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4:25" ht="12.75"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4:25" ht="12.75"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4:25" ht="12.75"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4:25" ht="12.75"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4:25" ht="12.75"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4:25" ht="12.75"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4:25" ht="12.75"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4:25" ht="12.75"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4:25" ht="12.75"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4:25" ht="12.75"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4:25" ht="12.75"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4:25" ht="12.75"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4:25" ht="12.75"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4:25" ht="12.75"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4:25" ht="12.75"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4:25" ht="12.75"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4:25" ht="12.75"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4:25" ht="12.75"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4:25" ht="12.75"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4:25" ht="12.75"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4:25" ht="12.75"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4:25" ht="12.75"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4:25" ht="12.75"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4:25" ht="12.75"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4:25" ht="12.75"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4:25" ht="12.75"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4:25" ht="12.75"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4:25" ht="12.75"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4:25" ht="12.75"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4:25" ht="12.75"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4:25" ht="12.75"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4:25" ht="12.75"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4:25" ht="12.75"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4:25" ht="12.75"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4:25" ht="12.75"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4:25" ht="12.75"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4:25" ht="12.75"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4:25" ht="12.75"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4:25" ht="12.75"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4:25" ht="12.75"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4:25" ht="12.75"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4:25" ht="12.75"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4:25" ht="12.75"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4:25" ht="12.75"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4:25" ht="12.75"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4:25" ht="12.75"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4:25" ht="12.75"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4:25" ht="12.75"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4:25" ht="12.75"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4:25" ht="12.75"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4:25" ht="12.75"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4:25" ht="12.75"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4:25" ht="12.75"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4:25" ht="12.75"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4:25" ht="12.75"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4:25" ht="12.75"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4:25" ht="12.75"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4:25" ht="12.75"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4:25" ht="12.75"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4:25" ht="12.75"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4:25" ht="12.75"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4:25" ht="12.75"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4:25" ht="12.75"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4:25" ht="12.75"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4:25" ht="12.75"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4:25" ht="12.75"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4:25" ht="12.75"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4:25" ht="12.75"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4:25" ht="12.75"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4:25" ht="12.75"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4:25" ht="12.75"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4:25" ht="12.75"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4:25" ht="12.75"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4:25" ht="12.75"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4:25" ht="12.75"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4:25" ht="12.75"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4:25" ht="12.75"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4:25" ht="12.75"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4:25" ht="12.75"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4:25" ht="12.75"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4:25" ht="12.75"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4:25" ht="12.75"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4:25" ht="12.75"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4:25" ht="12.75"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4:25" ht="12.75"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4:25" ht="12.75"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4:25" ht="12.75"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4:25" ht="12.75"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4:25" ht="12.75"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4:25" ht="12.75"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4:25" ht="12.75"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4:25" ht="12.75"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4:25" ht="12.75"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4:25" ht="12.75"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4:25" ht="12.75"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4:25" ht="12.75"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4:25" ht="12.75"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4:25" ht="12.75"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4:25" ht="12.75"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4:25" ht="12.75"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4:25" ht="12.75"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4:25" ht="12.75"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4:25" ht="12.75"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4:25" ht="12.75"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4:25" ht="12.75"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4:25" ht="12.75"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4:25" ht="12.75"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4:25" ht="12.75"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4:25" ht="12.75"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4:25" ht="12.75"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4:25" ht="12.75"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4:25" ht="12.75"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4:25" ht="12.75"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4:25" ht="12.75"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4:25" ht="12.75"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4:25" ht="12.75"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4:25" ht="12.75"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4:25" ht="12.75"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4:25" ht="12.75"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4:25" ht="12.75"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4:25" ht="12.75"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4:25" ht="12.75"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4:25" ht="12.75"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4:25" ht="12.75"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4:25" ht="12.75"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4:25" ht="12.75"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4:25" ht="12.75"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4:25" ht="12.75"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4:25" ht="12.75"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4:25" ht="12.75"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4:25" ht="12.75"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4:25" ht="12.75"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4:25" ht="12.75"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4:25" ht="12.75"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4:25" ht="12.75"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4:25" ht="12.75"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4:25" ht="12.75"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4:25" ht="12.75"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4:25" ht="12.75"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4:25" ht="12.75"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4:25" ht="12.75"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4:25" ht="12.75"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4:25" ht="12.75"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4:25" ht="12.75"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4:25" ht="12.75"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4:25" ht="12.75"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4:25" ht="12.75"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4:25" ht="12.75"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4:25" ht="12.75"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4:25" ht="12.75"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4:25" ht="12.75"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4:25" ht="12.75"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4:25" ht="12.75"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4:25" ht="12.75"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4:25" ht="12.75"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4:25" ht="12.75"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4:25" ht="12.75"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4:25" ht="12.75"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4:25" ht="12.75"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4:25" ht="12.75"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4:25" ht="12.75"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4:25" ht="12.75"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4:25" ht="12.75"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4:25" ht="12.75"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4:25" ht="12.75"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4:25" ht="12.75"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4:25" ht="12.75"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4:25" ht="12.75"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4:25" ht="12.75"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4:25" ht="12.75"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4:25" ht="12.75"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4:25" ht="12.75"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4:25" ht="12.75"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4:25" ht="12.75"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4:25" ht="12.75"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4:25" ht="12.75"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4:25" ht="12.75"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4:25" ht="12.75"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4:25" ht="12.75"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4:25" ht="12.75"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4:25" ht="12.75"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4:25" ht="12.75"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4:25" ht="12.75"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4:25" ht="12.75"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4:25" ht="12.75"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4:25" ht="12.75"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4:25" ht="12.75"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4:25" ht="12.75"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4:25" ht="12.75"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4:25" ht="12.75"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4:25" ht="12.75"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4:25" ht="12.75"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4:25" ht="12.75"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4:25" ht="12.75"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4:25" ht="12.75"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4:25" ht="12.75"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4:25" ht="12.75"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4:25" ht="12.75"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4:25" ht="12.75"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4:25" ht="12.75"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4:25" ht="12.75"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4:25" ht="12.75"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4:25" ht="12.75"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4:25" ht="12.75"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4:25" ht="12.75"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4:25" ht="12.75"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4:25" ht="12.75"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4:25" ht="12.75"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4:25" ht="12.75"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4:25" ht="12.75"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4:25" ht="12.75"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4:25" ht="12.75"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4:25" ht="12.75"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4:25" ht="12.75"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4:25" ht="12.75"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4:25" ht="12.75"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4:25" ht="12.75"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4:25" ht="12.75"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4:25" ht="12.75"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4:25" ht="12.75"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4:25" ht="12.75"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4:25" ht="12.75"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4:25" ht="12.75"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4:25" ht="12.75"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4:25" ht="12.75"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4:25" ht="12.75"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4:25" ht="12.75"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4:25" ht="12.75"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4:25" ht="12.75"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4:25" ht="12.75"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4:25" ht="12.75"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4:25" ht="12.75"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4:25" ht="12.75"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4:25" ht="12.75"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4:25" ht="12.75"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4:25" ht="12.75"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4:25" ht="12.75"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4:25" ht="12.75"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4:25" ht="12.75"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4:25" ht="12.75"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4:25" ht="12.75"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4:25" ht="12.75"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4:25" ht="12.75"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4:25" ht="12.75"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4:25" ht="12.75"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4:25" ht="12.75"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4:25" ht="12.75"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4:25" ht="12.75"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4:25" ht="12.75"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4:25" ht="12.75"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4:25" ht="12.75"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4:25" ht="12.75"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4:25" ht="12.75"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4:25" ht="12.75"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4:25" ht="12.75"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4:25" ht="12.75"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4:25" ht="12.75"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4:25" ht="12.75"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4:25" ht="12.75"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4:25" ht="12.75"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4:25" ht="12.75"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4:25" ht="12.75"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4:25" ht="12.75"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4:25" ht="12.75"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4:25" ht="12.75"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4:25" ht="12.75"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4:25" ht="12.75"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4:25" ht="12.75"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4:25" ht="12.75"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4:25" ht="12.75"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4:25" ht="12.75"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4:25" ht="12.75"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4:25" ht="12.75"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4:25" ht="12.75"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4:25" ht="12.75"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4:25" ht="12.75"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4:25" ht="12.75"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4:25" ht="12.75"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4:25" ht="12.75"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4:25" ht="12.75"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4:25" ht="12.75"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4:25" ht="12.75"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4:25" ht="12.75"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4:25" ht="12.75"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4:25" ht="12.75"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4:25" ht="12.75"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4:25" ht="12.75"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4:25" ht="12.75"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4:25" ht="12.75"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4:25" ht="12.75"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4:25" ht="12.75"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4:25" ht="12.75"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4:25" ht="12.75"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4:25" ht="12.75"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4:25" ht="12.75"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4:25" ht="12.75"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4:25" ht="12.75"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4:25" ht="12.75"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4:25" ht="12.75"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4:25" ht="12.75"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4:25" ht="12.75"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4:25" ht="12.75"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4:25" ht="12.75"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4:25" ht="12.75"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4:25" ht="12.75"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4:25" ht="12.75"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4:25" ht="12.75"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4:25" ht="12.75"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4:25" ht="12.75"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4:25" ht="12.75"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4:25" ht="12.75"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4:25" ht="12.75"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4:25" ht="12.75"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4:25" ht="12.75"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4:25" ht="12.75"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4:25" ht="12.75"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4:25" ht="12.75"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4:25" ht="12.75"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4:25" ht="12.75"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4:25" ht="12.75"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4:25" ht="12.75"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4:25" ht="12.75"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4:25" ht="12.75"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4:25" ht="12.75"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4:25" ht="12.75"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4:25" ht="12.75"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4:25" ht="12.75"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4:25" ht="12.75"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4:25" ht="12.75"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4:25" ht="12.75"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4:25" ht="12.75"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4:25" ht="12.75"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4:25" ht="12.75"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4:25" ht="12.75"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4:25" ht="12.75"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4:25" ht="12.75"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4:25" ht="12.75"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4:25" ht="12.75"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4:25" ht="12.75"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4:25" ht="12.75"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4:25" ht="12.75"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4:25" ht="12.75"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4:25" ht="12.75"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4:25" ht="12.75"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4:25" ht="12.75"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4:25" ht="12.75"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4:25" ht="12.75"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4:25" ht="12.75"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4:25" ht="12.75"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4:25" ht="12.75"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4:25" ht="12.75"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4:25" ht="12.75"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4:25" ht="12.75"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4:25" ht="12.75"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4:25" ht="12.75"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4:25" ht="12.75"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4:25" ht="12.75"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4:25" ht="12.75"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4:25" ht="12.75"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4:25" ht="12.75"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4:25" ht="12.75"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4:25" ht="12.75"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4:25" ht="12.75"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4:25" ht="12.75"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4:25" ht="12.75"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4:25" ht="12.75"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4:25" ht="12.75"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4:25" ht="12.75"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4:25" ht="12.75"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4:25" ht="12.75"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4:25" ht="12.75"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4:25" ht="12.75"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4:25" ht="12.75"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4:25" ht="12.75"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4:25" ht="12.75"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4:25" ht="12.75"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4:25" ht="12.75"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4:25" ht="12.75"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4:25" ht="12.75"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4:25" ht="12.75"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4:25" ht="12.75"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4:25" ht="12.75"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4:25" ht="12.75"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4:25" ht="12.75"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4:25" ht="12.75"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4:25" ht="12.75"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4:25" ht="12.75"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4:25" ht="12.75"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4:25" ht="12.75"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4:25" ht="12.75"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4:25" ht="12.75"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4:25" ht="12.75"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4:25" ht="12.75"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4:25" ht="12.75"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4:25" ht="12.75"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4:25" ht="12.75"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4:25" ht="12.75"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4:25" ht="12.75"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4:25" ht="12.75"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4:25" ht="12.75"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4:25" ht="12.75"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4:25" ht="12.75"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4:25" ht="12.75"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4:25" ht="12.75"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4:25" ht="12.75"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4:25" ht="12.75"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4:25" ht="12.75"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4:25" ht="12.75"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4:25" ht="12.75"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4:25" ht="12.75"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4:25" ht="12.75"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4:25" ht="12.75"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4:25" ht="12.75"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4:25" ht="12.75"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4:25" ht="12.75"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4:25" ht="12.75"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4:25" ht="12.75"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4:25" ht="12.75"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4:25" ht="12.75"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4:25" ht="12.75"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4:25" ht="12.75"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4:25" ht="12.75"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4:25" ht="12.75"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4:25" ht="12.75"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4:25" ht="12.75"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4:25" ht="12.75"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4:25" ht="12.75"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4:25" ht="12.75"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4:25" ht="12.75"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4:25" ht="12.75"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4:25" ht="12.75"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4:25" ht="12.75"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4:25" ht="12.75"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4:25" ht="12.75"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4:25" ht="12.75"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4:25" ht="12.75"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4:25" ht="12.75"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4:25" ht="12.75"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4:25" ht="12.75"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4:25" ht="12.75"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4:25" ht="12.75"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4:25" ht="12.75"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4:25" ht="12.75"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4:25" ht="12.75"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4:25" ht="12.75"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4:25" ht="12.75"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4:25" ht="12.75"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4:25" ht="12.75"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4:25" ht="12.75"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4:25" ht="12.75"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4:25" ht="12.75"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4:25" ht="12.75"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4:25" ht="12.75"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4:25" ht="12.75"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4:25" ht="12.75"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4:25" ht="12.75"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4:25" ht="12.75"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4:25" ht="12.75"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4:25" ht="12.75"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4:25" ht="12.75"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4:25" ht="12.75"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4:25" ht="12.75"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4:25" ht="12.75"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4:25" ht="12.75"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4:25" ht="12.75"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4:25" ht="12.75"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4:25" ht="12.75"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4:25" ht="12.75"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4:25" ht="12.75"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4:25" ht="12.75"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4:25" ht="12.75"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4:25" ht="12.75"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4:25" ht="12.75"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4:25" ht="12.75"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4:25" ht="12.75"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4:25" ht="12.75"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4:25" ht="12.75"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4:25" ht="12.75"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4:25" ht="12.75"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4:25" ht="12.75"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4:25" ht="12.75"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4:25" ht="12.75"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4:25" ht="12.75"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4:25" ht="12.75"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4:25" ht="12.75"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4:25" ht="12.75"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</sheetData>
  <mergeCells count="3">
    <mergeCell ref="M7:P7"/>
    <mergeCell ref="R6:S6"/>
    <mergeCell ref="U6:V6"/>
  </mergeCells>
  <printOptions/>
  <pageMargins left="0.42" right="0.34" top="0.63" bottom="0.53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4"/>
  <sheetViews>
    <sheetView tabSelected="1" view="pageBreakPreview" zoomScale="75" zoomScaleSheetLayoutView="75" workbookViewId="0" topLeftCell="A241">
      <selection activeCell="J246" sqref="J246"/>
    </sheetView>
  </sheetViews>
  <sheetFormatPr defaultColWidth="9.140625" defaultRowHeight="12.75"/>
  <cols>
    <col min="1" max="1" width="4.28125" style="32" customWidth="1"/>
    <col min="2" max="2" width="4.421875" style="32" customWidth="1"/>
    <col min="3" max="3" width="4.57421875" style="32" customWidth="1"/>
    <col min="4" max="4" width="9.140625" style="32" customWidth="1"/>
    <col min="5" max="5" width="10.28125" style="32" bestFit="1" customWidth="1"/>
    <col min="6" max="6" width="9.140625" style="32" customWidth="1"/>
    <col min="7" max="7" width="15.421875" style="32" customWidth="1"/>
    <col min="8" max="8" width="11.140625" style="32" customWidth="1"/>
    <col min="9" max="9" width="15.7109375" style="32" customWidth="1"/>
    <col min="10" max="10" width="15.140625" style="32" customWidth="1"/>
    <col min="11" max="11" width="17.00390625" style="32" customWidth="1"/>
    <col min="12" max="16384" width="9.140625" style="32" customWidth="1"/>
  </cols>
  <sheetData>
    <row r="1" spans="1:2" ht="15">
      <c r="A1" s="35" t="s">
        <v>0</v>
      </c>
      <c r="B1" s="35"/>
    </row>
    <row r="2" spans="1:2" ht="15">
      <c r="A2" s="33" t="s">
        <v>134</v>
      </c>
      <c r="B2" s="35"/>
    </row>
    <row r="3" spans="1:2" ht="15">
      <c r="A3" s="35" t="s">
        <v>128</v>
      </c>
      <c r="B3" s="35"/>
    </row>
    <row r="5" spans="1:2" ht="15">
      <c r="A5" s="34" t="s">
        <v>58</v>
      </c>
      <c r="B5" s="35" t="s">
        <v>129</v>
      </c>
    </row>
    <row r="6" ht="14.25">
      <c r="A6" s="36"/>
    </row>
    <row r="7" spans="1:11" ht="14.25">
      <c r="A7" s="36"/>
      <c r="B7" s="37" t="s">
        <v>175</v>
      </c>
      <c r="C7" s="37"/>
      <c r="D7" s="37"/>
      <c r="E7" s="37"/>
      <c r="F7" s="37"/>
      <c r="G7" s="37"/>
      <c r="H7" s="37"/>
      <c r="I7" s="37"/>
      <c r="J7" s="37"/>
      <c r="K7" s="37"/>
    </row>
    <row r="8" spans="1:11" ht="14.25">
      <c r="A8" s="36"/>
      <c r="B8" s="37" t="s">
        <v>176</v>
      </c>
      <c r="C8" s="37"/>
      <c r="D8" s="37"/>
      <c r="E8" s="37"/>
      <c r="F8" s="37"/>
      <c r="G8" s="37"/>
      <c r="H8" s="37"/>
      <c r="I8" s="37"/>
      <c r="J8" s="37"/>
      <c r="K8" s="37"/>
    </row>
    <row r="9" spans="1:11" ht="14.2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4.25">
      <c r="A10" s="36"/>
      <c r="B10" s="37" t="s">
        <v>298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.25">
      <c r="A11" s="36"/>
      <c r="B11" s="37" t="s">
        <v>314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4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4.25">
      <c r="A13" s="36"/>
      <c r="B13" s="37" t="s">
        <v>192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4.25">
      <c r="A14" s="36"/>
      <c r="B14" s="37" t="s">
        <v>193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4.25">
      <c r="A15" s="36"/>
      <c r="B15" s="37" t="s">
        <v>299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4.25">
      <c r="A16" s="36"/>
      <c r="B16" s="37" t="s">
        <v>300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4.25">
      <c r="A17" s="36"/>
      <c r="B17" s="37" t="s">
        <v>301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4.25">
      <c r="A18" s="36"/>
      <c r="B18" s="37" t="s">
        <v>128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ht="15">
      <c r="A19" s="34" t="s">
        <v>59</v>
      </c>
      <c r="B19" s="38" t="s">
        <v>108</v>
      </c>
    </row>
    <row r="20" ht="14.25">
      <c r="A20" s="36"/>
    </row>
    <row r="21" spans="1:2" ht="14.25">
      <c r="A21" s="36"/>
      <c r="B21" s="37" t="s">
        <v>156</v>
      </c>
    </row>
    <row r="22" ht="14.25">
      <c r="A22" s="36"/>
    </row>
    <row r="23" spans="1:2" ht="15">
      <c r="A23" s="34" t="s">
        <v>60</v>
      </c>
      <c r="B23" s="35" t="s">
        <v>109</v>
      </c>
    </row>
    <row r="24" ht="14.25">
      <c r="A24" s="36"/>
    </row>
    <row r="25" spans="1:2" ht="14.25">
      <c r="A25" s="36"/>
      <c r="B25" s="32" t="s">
        <v>178</v>
      </c>
    </row>
    <row r="26" spans="1:2" ht="14.25">
      <c r="A26" s="36"/>
      <c r="B26" s="32" t="s">
        <v>177</v>
      </c>
    </row>
    <row r="27" ht="14.25">
      <c r="A27" s="36"/>
    </row>
    <row r="28" spans="1:2" ht="15">
      <c r="A28" s="39" t="s">
        <v>61</v>
      </c>
      <c r="B28" s="35" t="s">
        <v>268</v>
      </c>
    </row>
    <row r="30" ht="14.25">
      <c r="B30" s="32" t="s">
        <v>180</v>
      </c>
    </row>
    <row r="31" ht="14.25">
      <c r="B31" s="32" t="s">
        <v>179</v>
      </c>
    </row>
    <row r="33" spans="1:2" ht="15">
      <c r="A33" s="39" t="s">
        <v>62</v>
      </c>
      <c r="B33" s="35" t="s">
        <v>110</v>
      </c>
    </row>
    <row r="35" ht="14.25">
      <c r="B35" s="32" t="s">
        <v>151</v>
      </c>
    </row>
    <row r="37" spans="1:2" ht="15">
      <c r="A37" s="39" t="s">
        <v>64</v>
      </c>
      <c r="B37" s="35" t="s">
        <v>63</v>
      </c>
    </row>
    <row r="39" ht="14.25">
      <c r="B39" s="32" t="s">
        <v>181</v>
      </c>
    </row>
    <row r="40" ht="14.25">
      <c r="B40" s="32" t="s">
        <v>285</v>
      </c>
    </row>
    <row r="41" ht="14.25">
      <c r="J41" s="55"/>
    </row>
    <row r="42" spans="10:11" ht="15">
      <c r="J42" s="56" t="s">
        <v>215</v>
      </c>
      <c r="K42" s="56" t="s">
        <v>19</v>
      </c>
    </row>
    <row r="44" spans="2:3" ht="14.25">
      <c r="B44" s="54" t="s">
        <v>194</v>
      </c>
      <c r="C44" s="32" t="s">
        <v>217</v>
      </c>
    </row>
    <row r="45" spans="2:3" ht="14.25">
      <c r="B45" s="54"/>
      <c r="C45" s="32" t="s">
        <v>218</v>
      </c>
    </row>
    <row r="46" spans="2:11" ht="14.25">
      <c r="B46" s="54"/>
      <c r="C46" s="32" t="s">
        <v>219</v>
      </c>
      <c r="J46" s="42">
        <f>+K46+J47</f>
        <v>3038</v>
      </c>
      <c r="K46" s="42">
        <v>3038</v>
      </c>
    </row>
    <row r="47" spans="2:11" ht="14.25">
      <c r="B47" s="54"/>
      <c r="J47" s="42"/>
      <c r="K47" s="42"/>
    </row>
    <row r="48" spans="2:11" ht="14.25">
      <c r="B48" s="54" t="s">
        <v>197</v>
      </c>
      <c r="C48" s="32" t="s">
        <v>220</v>
      </c>
      <c r="J48" s="42" t="s">
        <v>128</v>
      </c>
      <c r="K48" s="42" t="s">
        <v>128</v>
      </c>
    </row>
    <row r="49" spans="2:11" ht="14.25">
      <c r="B49" s="54"/>
      <c r="C49" s="32" t="s">
        <v>221</v>
      </c>
      <c r="J49" s="42">
        <f>+K49</f>
        <v>24962</v>
      </c>
      <c r="K49" s="42">
        <v>24962</v>
      </c>
    </row>
    <row r="50" spans="2:11" ht="14.25">
      <c r="B50" s="54"/>
      <c r="J50" s="42"/>
      <c r="K50" s="42"/>
    </row>
    <row r="51" spans="2:11" ht="14.25">
      <c r="B51" s="54" t="s">
        <v>200</v>
      </c>
      <c r="C51" s="32" t="s">
        <v>222</v>
      </c>
      <c r="J51" s="42"/>
      <c r="K51" s="42"/>
    </row>
    <row r="52" spans="2:11" ht="14.25">
      <c r="B52" s="54"/>
      <c r="C52" s="32" t="s">
        <v>202</v>
      </c>
      <c r="J52" s="42">
        <f>+K52</f>
        <v>94600</v>
      </c>
      <c r="K52" s="42">
        <v>94600</v>
      </c>
    </row>
    <row r="53" spans="2:11" ht="14.25">
      <c r="B53" s="54"/>
      <c r="J53" s="42"/>
      <c r="K53" s="42"/>
    </row>
    <row r="54" spans="2:11" ht="15" thickBot="1">
      <c r="B54" s="54"/>
      <c r="J54" s="46">
        <f>SUM(J46:J53)</f>
        <v>122600</v>
      </c>
      <c r="K54" s="46">
        <f>SUM(K46:K53)</f>
        <v>122600</v>
      </c>
    </row>
    <row r="55" spans="2:11" ht="14.25">
      <c r="B55" s="54"/>
      <c r="J55" s="43"/>
      <c r="K55" s="43"/>
    </row>
    <row r="56" spans="2:11" ht="15">
      <c r="B56" s="54"/>
      <c r="J56" s="56" t="s">
        <v>203</v>
      </c>
      <c r="K56" s="56" t="s">
        <v>204</v>
      </c>
    </row>
    <row r="57" spans="2:11" ht="15">
      <c r="B57" s="54"/>
      <c r="J57" s="56" t="s">
        <v>19</v>
      </c>
      <c r="K57" s="56" t="s">
        <v>19</v>
      </c>
    </row>
    <row r="58" spans="2:11" ht="14.25">
      <c r="B58" s="54" t="s">
        <v>205</v>
      </c>
      <c r="C58" s="32" t="s">
        <v>201</v>
      </c>
      <c r="J58" s="43"/>
      <c r="K58" s="43"/>
    </row>
    <row r="59" spans="2:11" ht="14.25">
      <c r="B59" s="54"/>
      <c r="C59" s="32" t="s">
        <v>208</v>
      </c>
      <c r="J59" s="43"/>
      <c r="K59" s="43"/>
    </row>
    <row r="60" spans="2:11" ht="15" thickBot="1">
      <c r="B60" s="54"/>
      <c r="C60" s="32" t="s">
        <v>209</v>
      </c>
      <c r="J60" s="48">
        <f>+K60</f>
        <v>77400</v>
      </c>
      <c r="K60" s="48">
        <v>77400</v>
      </c>
    </row>
    <row r="61" spans="2:11" ht="14.25">
      <c r="B61" s="54"/>
      <c r="J61" s="43"/>
      <c r="K61" s="43"/>
    </row>
    <row r="62" spans="2:11" ht="14.25">
      <c r="B62" s="54"/>
      <c r="J62" s="43"/>
      <c r="K62" s="43"/>
    </row>
    <row r="63" spans="2:11" ht="14.25">
      <c r="B63" s="54" t="s">
        <v>206</v>
      </c>
      <c r="C63" s="32" t="s">
        <v>207</v>
      </c>
      <c r="J63" s="43"/>
      <c r="K63" s="43"/>
    </row>
    <row r="64" spans="2:11" ht="14.25">
      <c r="B64" s="54"/>
      <c r="C64" s="32" t="s">
        <v>212</v>
      </c>
      <c r="J64" s="43"/>
      <c r="K64" s="43"/>
    </row>
    <row r="65" spans="2:11" ht="14.25">
      <c r="B65" s="54"/>
      <c r="C65" s="32" t="s">
        <v>210</v>
      </c>
      <c r="J65" s="42">
        <v>30000</v>
      </c>
      <c r="K65" s="42">
        <f>+J65</f>
        <v>30000</v>
      </c>
    </row>
    <row r="66" spans="2:11" ht="14.25">
      <c r="B66" s="54"/>
      <c r="J66" s="42"/>
      <c r="K66" s="42"/>
    </row>
    <row r="67" spans="2:11" ht="14.25">
      <c r="B67" s="54" t="s">
        <v>211</v>
      </c>
      <c r="C67" s="32" t="s">
        <v>216</v>
      </c>
      <c r="J67" s="42"/>
      <c r="K67" s="42"/>
    </row>
    <row r="68" spans="2:11" ht="14.25">
      <c r="B68" s="54"/>
      <c r="C68" s="32" t="s">
        <v>341</v>
      </c>
      <c r="J68" s="42"/>
      <c r="K68" s="42"/>
    </row>
    <row r="69" spans="2:11" ht="14.25">
      <c r="B69" s="54"/>
      <c r="C69" s="32" t="s">
        <v>213</v>
      </c>
      <c r="J69" s="42">
        <v>18500</v>
      </c>
      <c r="K69" s="42">
        <f>+J69</f>
        <v>18500</v>
      </c>
    </row>
    <row r="70" spans="2:11" ht="15" thickBot="1">
      <c r="B70" s="54"/>
      <c r="J70" s="46">
        <f>SUM(J63:J69)</f>
        <v>48500</v>
      </c>
      <c r="K70" s="46">
        <f>SUM(K63:K69)</f>
        <v>48500</v>
      </c>
    </row>
    <row r="71" spans="2:11" ht="14.25">
      <c r="B71" s="54"/>
      <c r="C71" s="32" t="s">
        <v>269</v>
      </c>
      <c r="J71" s="43"/>
      <c r="K71" s="43"/>
    </row>
    <row r="72" spans="2:11" ht="14.25">
      <c r="B72" s="54"/>
      <c r="J72" s="43"/>
      <c r="K72" s="43"/>
    </row>
    <row r="73" spans="2:11" ht="14.25">
      <c r="B73" s="54"/>
      <c r="C73" s="32" t="s">
        <v>223</v>
      </c>
      <c r="J73" s="43"/>
      <c r="K73" s="43"/>
    </row>
    <row r="74" spans="2:11" ht="14.25">
      <c r="B74" s="54"/>
      <c r="C74" s="32" t="s">
        <v>286</v>
      </c>
      <c r="J74" s="43"/>
      <c r="K74" s="43"/>
    </row>
    <row r="75" spans="2:11" ht="14.25">
      <c r="B75" s="54"/>
      <c r="J75" s="43"/>
      <c r="K75" s="43"/>
    </row>
    <row r="76" spans="1:2" ht="15">
      <c r="A76" s="39" t="s">
        <v>65</v>
      </c>
      <c r="B76" s="35" t="s">
        <v>66</v>
      </c>
    </row>
    <row r="78" ht="14.25">
      <c r="B78" s="32" t="s">
        <v>152</v>
      </c>
    </row>
    <row r="80" spans="1:2" ht="15">
      <c r="A80" s="39" t="s">
        <v>67</v>
      </c>
      <c r="B80" s="35" t="s">
        <v>112</v>
      </c>
    </row>
    <row r="82" ht="14.25">
      <c r="B82" s="32" t="s">
        <v>182</v>
      </c>
    </row>
    <row r="83" ht="14.25">
      <c r="B83" s="32" t="s">
        <v>183</v>
      </c>
    </row>
    <row r="85" spans="10:11" ht="15">
      <c r="J85" s="40" t="s">
        <v>332</v>
      </c>
      <c r="K85" s="40" t="s">
        <v>48</v>
      </c>
    </row>
    <row r="86" spans="10:11" ht="15">
      <c r="J86" s="40" t="s">
        <v>49</v>
      </c>
      <c r="K86" s="40" t="s">
        <v>50</v>
      </c>
    </row>
    <row r="87" spans="8:11" ht="15">
      <c r="H87" s="41"/>
      <c r="I87" s="41"/>
      <c r="J87" s="40" t="s">
        <v>135</v>
      </c>
      <c r="K87" s="40" t="s">
        <v>135</v>
      </c>
    </row>
    <row r="88" spans="8:11" ht="15">
      <c r="H88" s="41"/>
      <c r="I88" s="41"/>
      <c r="J88" s="40" t="s">
        <v>19</v>
      </c>
      <c r="K88" s="40" t="s">
        <v>19</v>
      </c>
    </row>
    <row r="89" spans="2:9" ht="15">
      <c r="B89" s="35" t="s">
        <v>113</v>
      </c>
      <c r="H89" s="41"/>
      <c r="I89" s="41"/>
    </row>
    <row r="90" spans="2:11" ht="14.25">
      <c r="B90" s="32" t="s">
        <v>68</v>
      </c>
      <c r="H90" s="42"/>
      <c r="I90" s="42"/>
      <c r="J90" s="43">
        <v>14923</v>
      </c>
      <c r="K90" s="43">
        <f>+J90</f>
        <v>14923</v>
      </c>
    </row>
    <row r="91" spans="2:11" ht="14.25">
      <c r="B91" s="32" t="s">
        <v>69</v>
      </c>
      <c r="H91" s="42"/>
      <c r="I91" s="42"/>
      <c r="J91" s="44">
        <v>0</v>
      </c>
      <c r="K91" s="44">
        <v>0</v>
      </c>
    </row>
    <row r="92" spans="8:11" ht="14.25">
      <c r="H92" s="42"/>
      <c r="I92" s="42"/>
      <c r="J92" s="43">
        <f>SUM(J90:J91)</f>
        <v>14923</v>
      </c>
      <c r="K92" s="43">
        <f>SUM(K90:K91)</f>
        <v>14923</v>
      </c>
    </row>
    <row r="93" spans="2:11" ht="14.25">
      <c r="B93" s="32" t="s">
        <v>336</v>
      </c>
      <c r="H93" s="42"/>
      <c r="I93" s="42"/>
      <c r="J93" s="42">
        <v>30588</v>
      </c>
      <c r="K93" s="42">
        <v>30588</v>
      </c>
    </row>
    <row r="94" spans="2:11" ht="15" thickBot="1">
      <c r="B94" s="32" t="s">
        <v>128</v>
      </c>
      <c r="E94" s="43"/>
      <c r="F94" s="43"/>
      <c r="G94" s="43"/>
      <c r="H94" s="42"/>
      <c r="I94" s="42"/>
      <c r="J94" s="46">
        <f>SUM(J90:J93)</f>
        <v>60434</v>
      </c>
      <c r="K94" s="46">
        <f>SUM(K90:K93)</f>
        <v>60434</v>
      </c>
    </row>
    <row r="95" spans="5:11" ht="14.25">
      <c r="E95" s="43"/>
      <c r="F95" s="43"/>
      <c r="G95" s="43"/>
      <c r="H95" s="42"/>
      <c r="I95" s="42"/>
      <c r="K95" s="43"/>
    </row>
    <row r="96" spans="2:11" ht="15">
      <c r="B96" s="35" t="s">
        <v>114</v>
      </c>
      <c r="H96" s="41"/>
      <c r="I96" s="41"/>
      <c r="J96" s="40"/>
      <c r="K96" s="40"/>
    </row>
    <row r="97" spans="2:11" ht="14.25">
      <c r="B97" s="32" t="s">
        <v>68</v>
      </c>
      <c r="H97" s="42"/>
      <c r="I97" s="42"/>
      <c r="J97" s="42">
        <f>1556-645</f>
        <v>911</v>
      </c>
      <c r="K97" s="42">
        <f>+J97</f>
        <v>911</v>
      </c>
    </row>
    <row r="98" spans="2:11" ht="14.25">
      <c r="B98" s="32" t="s">
        <v>69</v>
      </c>
      <c r="H98" s="42"/>
      <c r="I98" s="42"/>
      <c r="J98" s="44">
        <v>-108</v>
      </c>
      <c r="K98" s="44">
        <f>+J98</f>
        <v>-108</v>
      </c>
    </row>
    <row r="99" spans="8:11" ht="14.25">
      <c r="H99" s="42"/>
      <c r="I99" s="42"/>
      <c r="J99" s="42">
        <f>SUM(J97:J98)</f>
        <v>803</v>
      </c>
      <c r="K99" s="42">
        <f>SUM(K97:K98)</f>
        <v>803</v>
      </c>
    </row>
    <row r="100" spans="2:11" ht="14.25">
      <c r="B100" s="32" t="s">
        <v>337</v>
      </c>
      <c r="H100" s="42"/>
      <c r="I100" s="42"/>
      <c r="J100" s="44">
        <f>-480+1125+108</f>
        <v>753</v>
      </c>
      <c r="K100" s="44">
        <f>+J100</f>
        <v>753</v>
      </c>
    </row>
    <row r="101" spans="2:11" ht="14.25" customHeight="1" thickBot="1">
      <c r="B101" s="32" t="s">
        <v>128</v>
      </c>
      <c r="E101" s="43"/>
      <c r="F101" s="43"/>
      <c r="G101" s="43"/>
      <c r="H101" s="42"/>
      <c r="I101" s="42"/>
      <c r="J101" s="46">
        <f>SUM(J99:J100)</f>
        <v>1556</v>
      </c>
      <c r="K101" s="46">
        <f>SUM(K99:K100)</f>
        <v>1556</v>
      </c>
    </row>
    <row r="102" spans="5:11" ht="14.25">
      <c r="E102" s="43"/>
      <c r="F102" s="43"/>
      <c r="G102" s="43"/>
      <c r="H102" s="42"/>
      <c r="I102" s="42"/>
      <c r="J102" s="42"/>
      <c r="K102" s="42"/>
    </row>
    <row r="103" spans="5:11" ht="15">
      <c r="E103" s="43"/>
      <c r="F103" s="43"/>
      <c r="G103" s="43"/>
      <c r="H103" s="42"/>
      <c r="I103" s="42"/>
      <c r="J103" s="40" t="s">
        <v>302</v>
      </c>
      <c r="K103" s="40" t="s">
        <v>278</v>
      </c>
    </row>
    <row r="104" spans="5:11" ht="15">
      <c r="E104" s="43"/>
      <c r="F104" s="43"/>
      <c r="G104" s="43"/>
      <c r="H104" s="42"/>
      <c r="I104" s="42"/>
      <c r="J104" s="40" t="s">
        <v>277</v>
      </c>
      <c r="K104" s="40" t="s">
        <v>279</v>
      </c>
    </row>
    <row r="105" spans="5:11" ht="15">
      <c r="E105" s="43"/>
      <c r="F105" s="43"/>
      <c r="G105" s="43"/>
      <c r="H105" s="42"/>
      <c r="I105" s="42"/>
      <c r="J105" s="40" t="s">
        <v>49</v>
      </c>
      <c r="K105" s="40" t="s">
        <v>280</v>
      </c>
    </row>
    <row r="106" spans="5:11" ht="15">
      <c r="E106" s="43"/>
      <c r="F106" s="43"/>
      <c r="G106" s="43"/>
      <c r="H106" s="42"/>
      <c r="I106" s="42"/>
      <c r="J106" s="40" t="s">
        <v>135</v>
      </c>
      <c r="K106" s="40" t="s">
        <v>15</v>
      </c>
    </row>
    <row r="107" spans="5:11" ht="15">
      <c r="E107" s="43"/>
      <c r="F107" s="43"/>
      <c r="G107" s="43"/>
      <c r="H107" s="42"/>
      <c r="I107" s="42"/>
      <c r="J107" s="40" t="s">
        <v>19</v>
      </c>
      <c r="K107" s="40" t="s">
        <v>19</v>
      </c>
    </row>
    <row r="108" spans="5:11" ht="14.25">
      <c r="E108" s="43"/>
      <c r="F108" s="43"/>
      <c r="G108" s="43"/>
      <c r="H108" s="42"/>
      <c r="I108" s="42"/>
      <c r="J108" s="42"/>
      <c r="K108" s="42"/>
    </row>
    <row r="109" spans="2:11" ht="15">
      <c r="B109" s="35" t="s">
        <v>270</v>
      </c>
      <c r="E109" s="43"/>
      <c r="F109" s="43"/>
      <c r="G109" s="43"/>
      <c r="H109" s="42"/>
      <c r="I109" s="42"/>
      <c r="J109" s="42"/>
      <c r="K109" s="42"/>
    </row>
    <row r="110" spans="2:11" ht="14.25">
      <c r="B110" s="32" t="s">
        <v>68</v>
      </c>
      <c r="H110" s="42"/>
      <c r="I110" s="42"/>
      <c r="J110" s="69">
        <v>410743</v>
      </c>
      <c r="K110" s="43">
        <v>0</v>
      </c>
    </row>
    <row r="111" spans="2:11" ht="14.25">
      <c r="B111" s="32" t="s">
        <v>69</v>
      </c>
      <c r="H111" s="42"/>
      <c r="I111" s="42"/>
      <c r="J111" s="69">
        <v>18321</v>
      </c>
      <c r="K111" s="43">
        <v>0</v>
      </c>
    </row>
    <row r="112" spans="2:11" ht="14.25">
      <c r="B112" s="32" t="s">
        <v>256</v>
      </c>
      <c r="E112" s="43"/>
      <c r="F112" s="43"/>
      <c r="G112" s="43"/>
      <c r="H112" s="42"/>
      <c r="I112" s="42"/>
      <c r="J112" s="69">
        <v>42761</v>
      </c>
      <c r="K112" s="44">
        <v>0</v>
      </c>
    </row>
    <row r="113" spans="2:11" ht="15" thickBot="1">
      <c r="B113" s="32" t="s">
        <v>128</v>
      </c>
      <c r="E113" s="43"/>
      <c r="F113" s="43"/>
      <c r="G113" s="43"/>
      <c r="H113" s="42"/>
      <c r="I113" s="42"/>
      <c r="J113" s="46">
        <f>SUM(J110:J112)</f>
        <v>471825</v>
      </c>
      <c r="K113" s="72" t="s">
        <v>333</v>
      </c>
    </row>
    <row r="115" ht="14.25">
      <c r="B115" s="32" t="s">
        <v>339</v>
      </c>
    </row>
    <row r="117" spans="1:2" ht="15">
      <c r="A117" s="39" t="s">
        <v>70</v>
      </c>
      <c r="B117" s="35" t="s">
        <v>130</v>
      </c>
    </row>
    <row r="119" ht="14.25">
      <c r="B119" s="32" t="s">
        <v>313</v>
      </c>
    </row>
    <row r="120" ht="14.25">
      <c r="B120" s="32" t="s">
        <v>315</v>
      </c>
    </row>
    <row r="121" ht="14.25">
      <c r="B121" s="32" t="s">
        <v>316</v>
      </c>
    </row>
    <row r="123" spans="1:2" ht="15">
      <c r="A123" s="39" t="s">
        <v>71</v>
      </c>
      <c r="B123" s="35" t="s">
        <v>131</v>
      </c>
    </row>
    <row r="125" ht="14.25">
      <c r="B125" s="32" t="s">
        <v>287</v>
      </c>
    </row>
    <row r="126" ht="14.25">
      <c r="B126" s="32" t="s">
        <v>128</v>
      </c>
    </row>
    <row r="127" spans="2:3" ht="14.25">
      <c r="B127" s="54" t="s">
        <v>194</v>
      </c>
      <c r="C127" s="32" t="s">
        <v>257</v>
      </c>
    </row>
    <row r="128" ht="14.25">
      <c r="C128" s="32" t="s">
        <v>227</v>
      </c>
    </row>
    <row r="129" ht="14.25">
      <c r="C129" s="32" t="s">
        <v>228</v>
      </c>
    </row>
    <row r="130" ht="14.25">
      <c r="C130" s="32" t="s">
        <v>229</v>
      </c>
    </row>
    <row r="132" ht="14.25">
      <c r="C132" s="32" t="s">
        <v>224</v>
      </c>
    </row>
    <row r="133" ht="14.25">
      <c r="C133" s="32" t="s">
        <v>225</v>
      </c>
    </row>
    <row r="134" spans="2:3" ht="14.25">
      <c r="B134" s="32" t="s">
        <v>128</v>
      </c>
      <c r="C134" s="32" t="s">
        <v>226</v>
      </c>
    </row>
    <row r="136" spans="2:3" ht="14.25">
      <c r="B136" s="54" t="s">
        <v>197</v>
      </c>
      <c r="C136" s="32" t="s">
        <v>258</v>
      </c>
    </row>
    <row r="137" ht="14.25">
      <c r="C137" s="32" t="s">
        <v>230</v>
      </c>
    </row>
    <row r="138" ht="14.25">
      <c r="C138" s="32" t="s">
        <v>231</v>
      </c>
    </row>
    <row r="140" spans="2:3" ht="14.25">
      <c r="B140" s="54" t="s">
        <v>200</v>
      </c>
      <c r="C140" s="32" t="s">
        <v>259</v>
      </c>
    </row>
    <row r="141" spans="2:3" ht="14.25">
      <c r="B141" s="54"/>
      <c r="C141" s="32" t="s">
        <v>233</v>
      </c>
    </row>
    <row r="142" spans="2:3" ht="14.25">
      <c r="B142" s="54"/>
      <c r="C142" s="32" t="s">
        <v>232</v>
      </c>
    </row>
    <row r="143" ht="14.25">
      <c r="B143" s="54"/>
    </row>
    <row r="144" spans="2:3" ht="14.25">
      <c r="B144" s="54" t="s">
        <v>205</v>
      </c>
      <c r="C144" s="32" t="s">
        <v>260</v>
      </c>
    </row>
    <row r="145" spans="2:3" ht="14.25">
      <c r="B145" s="54"/>
      <c r="C145" s="32" t="s">
        <v>234</v>
      </c>
    </row>
    <row r="146" spans="2:3" ht="14.25">
      <c r="B146" s="54"/>
      <c r="C146" s="32" t="s">
        <v>235</v>
      </c>
    </row>
    <row r="147" spans="2:3" ht="14.25">
      <c r="B147" s="54"/>
      <c r="C147" s="32" t="s">
        <v>236</v>
      </c>
    </row>
    <row r="148" ht="14.25">
      <c r="C148" s="32" t="s">
        <v>237</v>
      </c>
    </row>
    <row r="150" spans="1:2" ht="15">
      <c r="A150" s="39" t="s">
        <v>72</v>
      </c>
      <c r="B150" s="35" t="s">
        <v>75</v>
      </c>
    </row>
    <row r="152" ht="14.25">
      <c r="B152" s="32" t="s">
        <v>282</v>
      </c>
    </row>
    <row r="154" spans="1:2" ht="15">
      <c r="A154" s="39" t="s">
        <v>73</v>
      </c>
      <c r="B154" s="35" t="s">
        <v>271</v>
      </c>
    </row>
    <row r="156" ht="14.25">
      <c r="B156" s="32" t="s">
        <v>283</v>
      </c>
    </row>
    <row r="159" ht="15">
      <c r="A159" s="33" t="s">
        <v>132</v>
      </c>
    </row>
    <row r="161" spans="1:2" ht="15">
      <c r="A161" s="39" t="s">
        <v>58</v>
      </c>
      <c r="B161" s="35" t="s">
        <v>133</v>
      </c>
    </row>
    <row r="163" ht="14.25">
      <c r="B163" s="32" t="s">
        <v>305</v>
      </c>
    </row>
    <row r="164" spans="2:3" ht="14.25">
      <c r="B164" s="32" t="s">
        <v>288</v>
      </c>
      <c r="C164" s="32" t="s">
        <v>306</v>
      </c>
    </row>
    <row r="165" ht="14.25">
      <c r="C165" s="32" t="s">
        <v>307</v>
      </c>
    </row>
    <row r="166" spans="2:3" ht="14.25">
      <c r="B166" s="32" t="s">
        <v>290</v>
      </c>
      <c r="C166" s="32" t="s">
        <v>308</v>
      </c>
    </row>
    <row r="167" spans="2:3" ht="14.25">
      <c r="B167" s="32" t="s">
        <v>128</v>
      </c>
      <c r="C167" s="32" t="s">
        <v>309</v>
      </c>
    </row>
    <row r="169" spans="1:2" ht="15">
      <c r="A169" s="39" t="s">
        <v>59</v>
      </c>
      <c r="B169" s="35" t="s">
        <v>76</v>
      </c>
    </row>
    <row r="171" ht="14.25">
      <c r="B171" s="32" t="s">
        <v>303</v>
      </c>
    </row>
    <row r="172" ht="14.25">
      <c r="B172" s="32" t="s">
        <v>304</v>
      </c>
    </row>
    <row r="174" spans="1:2" ht="15">
      <c r="A174" s="39" t="s">
        <v>60</v>
      </c>
      <c r="B174" s="35" t="s">
        <v>77</v>
      </c>
    </row>
    <row r="176" ht="14.25">
      <c r="B176" s="32" t="s">
        <v>329</v>
      </c>
    </row>
    <row r="177" ht="14.25">
      <c r="B177" s="32" t="s">
        <v>342</v>
      </c>
    </row>
    <row r="178" ht="14.25">
      <c r="B178" s="32" t="s">
        <v>330</v>
      </c>
    </row>
    <row r="179" ht="14.25">
      <c r="B179" s="32" t="s">
        <v>323</v>
      </c>
    </row>
    <row r="180" ht="14.25">
      <c r="B180" s="32" t="s">
        <v>128</v>
      </c>
    </row>
    <row r="181" ht="14.25">
      <c r="B181" s="32" t="s">
        <v>324</v>
      </c>
    </row>
    <row r="182" ht="14.25">
      <c r="B182" s="32" t="s">
        <v>319</v>
      </c>
    </row>
    <row r="183" ht="14.25">
      <c r="B183" s="32" t="s">
        <v>128</v>
      </c>
    </row>
    <row r="184" ht="14.25">
      <c r="B184" s="32" t="s">
        <v>331</v>
      </c>
    </row>
    <row r="185" ht="14.25">
      <c r="B185" s="32" t="s">
        <v>310</v>
      </c>
    </row>
    <row r="187" spans="1:2" ht="15">
      <c r="A187" s="39" t="s">
        <v>61</v>
      </c>
      <c r="B187" s="35" t="s">
        <v>238</v>
      </c>
    </row>
    <row r="189" ht="14.25">
      <c r="B189" s="32" t="s">
        <v>272</v>
      </c>
    </row>
    <row r="190" ht="14.25">
      <c r="B190" s="32" t="s">
        <v>317</v>
      </c>
    </row>
    <row r="191" ht="14.25">
      <c r="B191" s="32" t="s">
        <v>318</v>
      </c>
    </row>
    <row r="193" spans="1:2" ht="15">
      <c r="A193" s="39" t="s">
        <v>62</v>
      </c>
      <c r="B193" s="35" t="s">
        <v>18</v>
      </c>
    </row>
    <row r="194" spans="10:11" ht="15">
      <c r="J194" s="40" t="s">
        <v>332</v>
      </c>
      <c r="K194" s="40" t="s">
        <v>48</v>
      </c>
    </row>
    <row r="195" spans="9:11" ht="15">
      <c r="I195" s="41"/>
      <c r="J195" s="40" t="s">
        <v>49</v>
      </c>
      <c r="K195" s="40" t="s">
        <v>50</v>
      </c>
    </row>
    <row r="196" spans="9:11" ht="15">
      <c r="I196" s="41"/>
      <c r="J196" s="40" t="s">
        <v>135</v>
      </c>
      <c r="K196" s="40" t="s">
        <v>135</v>
      </c>
    </row>
    <row r="197" spans="9:11" ht="15">
      <c r="I197" s="47"/>
      <c r="J197" s="40" t="s">
        <v>19</v>
      </c>
      <c r="K197" s="40" t="s">
        <v>19</v>
      </c>
    </row>
    <row r="198" spans="9:11" ht="15">
      <c r="I198" s="47"/>
      <c r="J198" s="40"/>
      <c r="K198" s="40"/>
    </row>
    <row r="199" spans="2:11" ht="14.25">
      <c r="B199" s="32" t="s">
        <v>78</v>
      </c>
      <c r="I199" s="42"/>
      <c r="J199" s="43">
        <f>3604-2692</f>
        <v>912</v>
      </c>
      <c r="K199" s="43">
        <f>+J199</f>
        <v>912</v>
      </c>
    </row>
    <row r="200" spans="2:11" ht="14.25">
      <c r="B200" s="32" t="s">
        <v>79</v>
      </c>
      <c r="I200" s="42"/>
      <c r="J200" s="44">
        <v>579</v>
      </c>
      <c r="K200" s="44">
        <f>+J200</f>
        <v>579</v>
      </c>
    </row>
    <row r="201" spans="9:11" ht="14.25">
      <c r="I201" s="42"/>
      <c r="J201" s="43">
        <f>SUM(J199:J200)</f>
        <v>1491</v>
      </c>
      <c r="K201" s="43">
        <f>SUM(K199:K200)</f>
        <v>1491</v>
      </c>
    </row>
    <row r="202" spans="2:11" ht="14.25">
      <c r="B202" s="32" t="s">
        <v>14</v>
      </c>
      <c r="I202" s="42"/>
      <c r="J202" s="43">
        <v>-561</v>
      </c>
      <c r="K202" s="43">
        <f>+J202</f>
        <v>-561</v>
      </c>
    </row>
    <row r="203" spans="9:11" ht="15" thickBot="1">
      <c r="I203" s="42"/>
      <c r="J203" s="46">
        <f>SUM(J201:J202)</f>
        <v>930</v>
      </c>
      <c r="K203" s="46">
        <f>SUM(K199:K200)</f>
        <v>1491</v>
      </c>
    </row>
    <row r="204" spans="9:11" ht="14.25">
      <c r="I204" s="43"/>
      <c r="J204" s="43"/>
      <c r="K204" s="43"/>
    </row>
    <row r="205" ht="14.25">
      <c r="B205" s="32" t="s">
        <v>338</v>
      </c>
    </row>
    <row r="206" ht="14.25">
      <c r="B206" s="32" t="s">
        <v>184</v>
      </c>
    </row>
    <row r="207" ht="14.25">
      <c r="B207" s="32" t="s">
        <v>185</v>
      </c>
    </row>
    <row r="209" spans="1:2" ht="15">
      <c r="A209" s="39" t="s">
        <v>64</v>
      </c>
      <c r="B209" s="35" t="s">
        <v>153</v>
      </c>
    </row>
    <row r="211" ht="14.25">
      <c r="B211" s="32" t="s">
        <v>154</v>
      </c>
    </row>
    <row r="213" spans="1:2" ht="15">
      <c r="A213" s="39" t="s">
        <v>65</v>
      </c>
      <c r="B213" s="35" t="s">
        <v>80</v>
      </c>
    </row>
    <row r="215" ht="14.25">
      <c r="B215" s="32" t="s">
        <v>155</v>
      </c>
    </row>
    <row r="217" spans="1:2" ht="15">
      <c r="A217" s="39" t="s">
        <v>67</v>
      </c>
      <c r="B217" s="35" t="s">
        <v>81</v>
      </c>
    </row>
    <row r="219" ht="14.25">
      <c r="B219" s="32" t="s">
        <v>199</v>
      </c>
    </row>
    <row r="220" ht="14.25">
      <c r="B220" s="32" t="s">
        <v>325</v>
      </c>
    </row>
    <row r="221" ht="14.25">
      <c r="B221" s="32" t="s">
        <v>261</v>
      </c>
    </row>
    <row r="222" ht="14.25">
      <c r="B222" s="32" t="s">
        <v>262</v>
      </c>
    </row>
    <row r="223" ht="14.25">
      <c r="B223" s="32" t="s">
        <v>128</v>
      </c>
    </row>
    <row r="224" ht="14.25">
      <c r="B224" s="32" t="s">
        <v>273</v>
      </c>
    </row>
    <row r="225" spans="2:3" ht="14.25">
      <c r="B225" s="54" t="s">
        <v>194</v>
      </c>
      <c r="C225" s="32" t="s">
        <v>195</v>
      </c>
    </row>
    <row r="226" spans="2:3" ht="14.25">
      <c r="B226" s="53" t="s">
        <v>128</v>
      </c>
      <c r="C226" s="32" t="s">
        <v>196</v>
      </c>
    </row>
    <row r="227" spans="2:3" ht="14.25">
      <c r="B227" s="32" t="s">
        <v>128</v>
      </c>
      <c r="C227" s="32" t="s">
        <v>198</v>
      </c>
    </row>
    <row r="228" spans="2:3" ht="14.25">
      <c r="B228" s="54" t="s">
        <v>197</v>
      </c>
      <c r="C228" s="32" t="s">
        <v>263</v>
      </c>
    </row>
    <row r="229" ht="14.25">
      <c r="C229" s="32" t="s">
        <v>275</v>
      </c>
    </row>
    <row r="230" ht="14.25">
      <c r="C230" s="32" t="s">
        <v>274</v>
      </c>
    </row>
    <row r="232" ht="14.25">
      <c r="B232" s="32" t="s">
        <v>276</v>
      </c>
    </row>
    <row r="234" spans="1:2" ht="15">
      <c r="A234" s="39" t="s">
        <v>70</v>
      </c>
      <c r="B234" s="35" t="s">
        <v>82</v>
      </c>
    </row>
    <row r="235" spans="1:2" ht="15">
      <c r="A235" s="39"/>
      <c r="B235" s="35"/>
    </row>
    <row r="236" spans="1:11" ht="15">
      <c r="A236" s="39"/>
      <c r="B236" s="35"/>
      <c r="J236" s="40" t="s">
        <v>302</v>
      </c>
      <c r="K236" s="40" t="s">
        <v>278</v>
      </c>
    </row>
    <row r="237" spans="7:11" ht="15">
      <c r="G237" s="41"/>
      <c r="H237" s="41"/>
      <c r="I237" s="41"/>
      <c r="J237" s="40" t="s">
        <v>277</v>
      </c>
      <c r="K237" s="40" t="s">
        <v>279</v>
      </c>
    </row>
    <row r="238" spans="7:11" ht="15">
      <c r="G238" s="41"/>
      <c r="H238" s="41"/>
      <c r="I238" s="47"/>
      <c r="J238" s="40" t="s">
        <v>49</v>
      </c>
      <c r="K238" s="40" t="s">
        <v>280</v>
      </c>
    </row>
    <row r="239" spans="7:11" ht="15">
      <c r="G239" s="47"/>
      <c r="H239" s="47"/>
      <c r="I239" s="47"/>
      <c r="J239" s="40" t="s">
        <v>135</v>
      </c>
      <c r="K239" s="40" t="s">
        <v>15</v>
      </c>
    </row>
    <row r="240" spans="7:11" ht="15">
      <c r="G240" s="42"/>
      <c r="H240" s="42"/>
      <c r="I240" s="42"/>
      <c r="J240" s="40" t="s">
        <v>19</v>
      </c>
      <c r="K240" s="40" t="s">
        <v>19</v>
      </c>
    </row>
    <row r="241" spans="2:11" ht="14.25">
      <c r="B241" s="32" t="s">
        <v>115</v>
      </c>
      <c r="G241" s="42"/>
      <c r="H241" s="42"/>
      <c r="I241" s="42"/>
      <c r="J241" s="42"/>
      <c r="K241" s="42"/>
    </row>
    <row r="242" spans="2:11" ht="14.25">
      <c r="B242" s="32" t="s">
        <v>116</v>
      </c>
      <c r="G242" s="42"/>
      <c r="H242" s="42"/>
      <c r="I242" s="42"/>
      <c r="J242" s="42">
        <f>+'BS'!D31+'BS'!D32</f>
        <v>1032</v>
      </c>
      <c r="K242" s="42">
        <v>0</v>
      </c>
    </row>
    <row r="243" spans="2:11" ht="14.25">
      <c r="B243" s="32" t="s">
        <v>83</v>
      </c>
      <c r="G243" s="42"/>
      <c r="H243" s="42"/>
      <c r="I243" s="42"/>
      <c r="J243" s="42">
        <v>0</v>
      </c>
      <c r="K243" s="42">
        <v>0</v>
      </c>
    </row>
    <row r="244" spans="7:11" ht="15" thickBot="1">
      <c r="G244" s="42"/>
      <c r="H244" s="42"/>
      <c r="I244" s="42"/>
      <c r="J244" s="46">
        <f>SUM(J242:J243)</f>
        <v>1032</v>
      </c>
      <c r="K244" s="72" t="s">
        <v>333</v>
      </c>
    </row>
    <row r="245" spans="2:11" ht="14.25">
      <c r="B245" s="32" t="s">
        <v>117</v>
      </c>
      <c r="G245" s="42"/>
      <c r="H245" s="42"/>
      <c r="I245" s="42"/>
      <c r="J245" s="42"/>
      <c r="K245" s="42"/>
    </row>
    <row r="246" spans="2:11" ht="14.25">
      <c r="B246" s="32" t="s">
        <v>343</v>
      </c>
      <c r="G246" s="42"/>
      <c r="H246" s="42"/>
      <c r="I246" s="42"/>
      <c r="J246" s="42">
        <f>+'BS'!D51+'BS'!D52</f>
        <v>106207</v>
      </c>
      <c r="K246" s="42">
        <v>0</v>
      </c>
    </row>
    <row r="247" spans="2:11" ht="14.25">
      <c r="B247" s="32" t="s">
        <v>83</v>
      </c>
      <c r="G247" s="42"/>
      <c r="H247" s="42"/>
      <c r="I247" s="42"/>
      <c r="J247" s="42">
        <v>0</v>
      </c>
      <c r="K247" s="42">
        <v>0</v>
      </c>
    </row>
    <row r="248" spans="7:11" ht="15" thickBot="1">
      <c r="G248" s="42"/>
      <c r="H248" s="42"/>
      <c r="I248" s="42"/>
      <c r="J248" s="46">
        <f>SUM(J246:J247)</f>
        <v>106207</v>
      </c>
      <c r="K248" s="72" t="s">
        <v>333</v>
      </c>
    </row>
    <row r="249" spans="7:11" ht="14.25">
      <c r="G249" s="42"/>
      <c r="H249" s="42"/>
      <c r="I249" s="42"/>
      <c r="J249" s="42"/>
      <c r="K249" s="74"/>
    </row>
    <row r="250" spans="2:11" ht="14.25">
      <c r="B250" s="32" t="s">
        <v>339</v>
      </c>
      <c r="G250" s="42"/>
      <c r="H250" s="42"/>
      <c r="I250" s="42"/>
      <c r="J250" s="42"/>
      <c r="K250" s="74"/>
    </row>
    <row r="251" spans="7:11" ht="14.25">
      <c r="G251" s="43"/>
      <c r="H251" s="43"/>
      <c r="I251" s="43"/>
      <c r="J251" s="42"/>
      <c r="K251" s="43"/>
    </row>
    <row r="252" spans="1:11" ht="15">
      <c r="A252" s="39" t="s">
        <v>71</v>
      </c>
      <c r="B252" s="35" t="s">
        <v>136</v>
      </c>
      <c r="G252" s="43"/>
      <c r="H252" s="43"/>
      <c r="I252" s="43"/>
      <c r="J252" s="43"/>
      <c r="K252" s="43"/>
    </row>
    <row r="253" spans="7:11" ht="14.25">
      <c r="G253" s="43"/>
      <c r="H253" s="43"/>
      <c r="I253" s="43"/>
      <c r="J253" s="43"/>
      <c r="K253" s="43"/>
    </row>
    <row r="254" spans="2:11" ht="14.25">
      <c r="B254" s="32" t="s">
        <v>281</v>
      </c>
      <c r="G254" s="43"/>
      <c r="H254" s="43"/>
      <c r="I254" s="43"/>
      <c r="J254" s="43"/>
      <c r="K254" s="43"/>
    </row>
    <row r="255" spans="7:11" ht="14.25">
      <c r="G255" s="43"/>
      <c r="H255" s="43"/>
      <c r="I255" s="43"/>
      <c r="J255" s="43"/>
      <c r="K255" s="43"/>
    </row>
    <row r="256" spans="1:11" ht="15">
      <c r="A256" s="39" t="s">
        <v>72</v>
      </c>
      <c r="B256" s="35" t="s">
        <v>84</v>
      </c>
      <c r="G256" s="43"/>
      <c r="H256" s="43"/>
      <c r="I256" s="43"/>
      <c r="J256" s="43"/>
      <c r="K256" s="43"/>
    </row>
    <row r="257" spans="7:11" ht="14.25">
      <c r="G257" s="43"/>
      <c r="H257" s="43"/>
      <c r="I257" s="43"/>
      <c r="J257" s="43"/>
      <c r="K257" s="43"/>
    </row>
    <row r="258" spans="2:11" ht="14.25">
      <c r="B258" s="32" t="s">
        <v>186</v>
      </c>
      <c r="G258" s="43"/>
      <c r="H258" s="43"/>
      <c r="I258" s="43"/>
      <c r="J258" s="43"/>
      <c r="K258" s="43"/>
    </row>
    <row r="259" spans="2:11" ht="14.25">
      <c r="B259" s="32" t="s">
        <v>326</v>
      </c>
      <c r="G259" s="43"/>
      <c r="H259" s="43"/>
      <c r="I259" s="43"/>
      <c r="J259" s="43"/>
      <c r="K259" s="43"/>
    </row>
    <row r="260" spans="7:11" ht="14.25">
      <c r="G260" s="43"/>
      <c r="H260" s="43"/>
      <c r="I260" s="43"/>
      <c r="J260" s="43"/>
      <c r="K260" s="43"/>
    </row>
    <row r="261" spans="1:11" ht="15">
      <c r="A261" s="39" t="s">
        <v>73</v>
      </c>
      <c r="B261" s="35" t="s">
        <v>85</v>
      </c>
      <c r="G261" s="43"/>
      <c r="H261" s="43"/>
      <c r="I261" s="43"/>
      <c r="J261" s="43"/>
      <c r="K261" s="43"/>
    </row>
    <row r="262" spans="7:11" ht="14.25">
      <c r="G262" s="43"/>
      <c r="H262" s="43"/>
      <c r="I262" s="43"/>
      <c r="J262" s="43"/>
      <c r="K262" s="43"/>
    </row>
    <row r="263" spans="2:11" ht="14.25">
      <c r="B263" s="32" t="s">
        <v>311</v>
      </c>
      <c r="G263" s="43"/>
      <c r="H263" s="43"/>
      <c r="I263" s="43"/>
      <c r="J263" s="43"/>
      <c r="K263" s="43"/>
    </row>
    <row r="264" spans="7:11" ht="14.25">
      <c r="G264" s="43"/>
      <c r="H264" s="43"/>
      <c r="I264" s="43"/>
      <c r="J264" s="43"/>
      <c r="K264" s="43"/>
    </row>
    <row r="265" spans="1:11" ht="15">
      <c r="A265" s="39" t="s">
        <v>74</v>
      </c>
      <c r="B265" s="35" t="s">
        <v>88</v>
      </c>
      <c r="G265" s="43"/>
      <c r="H265" s="43"/>
      <c r="I265" s="43"/>
      <c r="J265" s="43"/>
      <c r="K265" s="43"/>
    </row>
    <row r="266" spans="7:11" ht="14.25">
      <c r="G266" s="43"/>
      <c r="H266" s="43"/>
      <c r="I266" s="43"/>
      <c r="J266" s="43"/>
      <c r="K266" s="43"/>
    </row>
    <row r="267" spans="2:11" ht="15">
      <c r="B267" s="35" t="s">
        <v>86</v>
      </c>
      <c r="C267" s="35" t="s">
        <v>166</v>
      </c>
      <c r="G267" s="43"/>
      <c r="H267" s="43"/>
      <c r="I267" s="43"/>
      <c r="J267" s="43"/>
      <c r="K267" s="43"/>
    </row>
    <row r="268" spans="7:11" ht="14.25">
      <c r="G268" s="43"/>
      <c r="H268" s="43"/>
      <c r="I268" s="43"/>
      <c r="J268" s="43"/>
      <c r="K268" s="43"/>
    </row>
    <row r="269" spans="3:11" ht="14.25">
      <c r="C269" s="32" t="s">
        <v>188</v>
      </c>
      <c r="G269" s="43"/>
      <c r="H269" s="43"/>
      <c r="I269" s="43"/>
      <c r="J269" s="43"/>
      <c r="K269" s="43"/>
    </row>
    <row r="270" spans="3:11" ht="14.25">
      <c r="C270" s="32" t="s">
        <v>187</v>
      </c>
      <c r="G270" s="43"/>
      <c r="H270" s="43"/>
      <c r="I270" s="43"/>
      <c r="J270" s="43"/>
      <c r="K270" s="43"/>
    </row>
    <row r="271" spans="7:11" ht="15">
      <c r="G271" s="43"/>
      <c r="H271" s="43"/>
      <c r="I271" s="43"/>
      <c r="J271" s="40" t="s">
        <v>48</v>
      </c>
      <c r="K271" s="40" t="s">
        <v>48</v>
      </c>
    </row>
    <row r="272" spans="7:11" ht="15">
      <c r="G272" s="43"/>
      <c r="H272" s="43"/>
      <c r="I272" s="43"/>
      <c r="J272" s="40" t="s">
        <v>49</v>
      </c>
      <c r="K272" s="40" t="s">
        <v>50</v>
      </c>
    </row>
    <row r="273" spans="7:11" ht="15">
      <c r="G273" s="43"/>
      <c r="H273" s="43"/>
      <c r="I273" s="43"/>
      <c r="J273" s="40" t="s">
        <v>135</v>
      </c>
      <c r="K273" s="40" t="s">
        <v>135</v>
      </c>
    </row>
    <row r="274" spans="7:11" ht="14.25">
      <c r="G274" s="43"/>
      <c r="H274" s="43"/>
      <c r="I274" s="43"/>
      <c r="J274" s="43"/>
      <c r="K274" s="43"/>
    </row>
    <row r="275" spans="3:11" ht="14.25">
      <c r="C275" s="32" t="s">
        <v>167</v>
      </c>
      <c r="G275" s="43"/>
      <c r="H275" s="43"/>
      <c r="I275" s="43"/>
      <c r="J275" s="43">
        <f>+PL!B42</f>
        <v>1556</v>
      </c>
      <c r="K275" s="43">
        <f>+PL!E42</f>
        <v>1556</v>
      </c>
    </row>
    <row r="276" spans="3:11" ht="14.25">
      <c r="C276" s="32" t="s">
        <v>168</v>
      </c>
      <c r="G276" s="43"/>
      <c r="H276" s="43"/>
      <c r="I276" s="43"/>
      <c r="J276" s="43">
        <v>40867</v>
      </c>
      <c r="K276" s="43">
        <v>20433</v>
      </c>
    </row>
    <row r="277" spans="3:11" ht="15" thickBot="1">
      <c r="C277" s="32" t="s">
        <v>87</v>
      </c>
      <c r="G277" s="43"/>
      <c r="H277" s="43"/>
      <c r="I277" s="43"/>
      <c r="J277" s="66">
        <f>+J275/J276*100</f>
        <v>3.8074730222428856</v>
      </c>
      <c r="K277" s="66">
        <f>+K275/K276*100</f>
        <v>7.615132383888808</v>
      </c>
    </row>
    <row r="279" spans="2:3" ht="15">
      <c r="B279" s="35" t="s">
        <v>111</v>
      </c>
      <c r="C279" s="35" t="s">
        <v>169</v>
      </c>
    </row>
    <row r="281" ht="14.25">
      <c r="C281" s="32" t="s">
        <v>189</v>
      </c>
    </row>
    <row r="282" ht="14.25">
      <c r="C282" s="32" t="s">
        <v>190</v>
      </c>
    </row>
    <row r="283" ht="14.25">
      <c r="C283" s="32" t="s">
        <v>312</v>
      </c>
    </row>
    <row r="285" spans="10:11" ht="15">
      <c r="J285" s="40" t="s">
        <v>48</v>
      </c>
      <c r="K285" s="40" t="s">
        <v>48</v>
      </c>
    </row>
    <row r="286" spans="10:11" ht="15">
      <c r="J286" s="40" t="s">
        <v>49</v>
      </c>
      <c r="K286" s="40" t="s">
        <v>50</v>
      </c>
    </row>
    <row r="287" spans="10:11" ht="15">
      <c r="J287" s="40" t="s">
        <v>135</v>
      </c>
      <c r="K287" s="40" t="s">
        <v>135</v>
      </c>
    </row>
    <row r="288" ht="14.25">
      <c r="K288" s="45"/>
    </row>
    <row r="289" spans="3:11" ht="14.25">
      <c r="C289" s="32" t="s">
        <v>167</v>
      </c>
      <c r="J289" s="67">
        <f>+J275</f>
        <v>1556</v>
      </c>
      <c r="K289" s="67">
        <f>+K275</f>
        <v>1556</v>
      </c>
    </row>
    <row r="290" spans="3:11" ht="14.25">
      <c r="C290" s="32" t="s">
        <v>170</v>
      </c>
      <c r="J290" s="32">
        <v>283</v>
      </c>
      <c r="K290" s="43">
        <v>283</v>
      </c>
    </row>
    <row r="291" spans="3:11" ht="14.25">
      <c r="C291" s="32" t="s">
        <v>171</v>
      </c>
      <c r="J291" s="67">
        <f>+J289+J290</f>
        <v>1839</v>
      </c>
      <c r="K291" s="67">
        <f>+K289+K290</f>
        <v>1839</v>
      </c>
    </row>
    <row r="292" ht="14.25">
      <c r="K292" s="43"/>
    </row>
    <row r="293" spans="3:11" ht="14.25">
      <c r="C293" s="32" t="s">
        <v>168</v>
      </c>
      <c r="J293" s="67">
        <f>+J276</f>
        <v>40867</v>
      </c>
      <c r="K293" s="67">
        <f>+K276</f>
        <v>20433</v>
      </c>
    </row>
    <row r="294" spans="3:11" ht="14.25">
      <c r="C294" s="32" t="s">
        <v>264</v>
      </c>
      <c r="J294" s="67">
        <v>25800</v>
      </c>
      <c r="K294" s="67">
        <v>12900</v>
      </c>
    </row>
    <row r="295" spans="3:11" ht="14.25">
      <c r="C295" s="32" t="s">
        <v>173</v>
      </c>
      <c r="J295" s="43">
        <v>16167</v>
      </c>
      <c r="K295" s="43">
        <v>8083</v>
      </c>
    </row>
    <row r="296" spans="3:11" ht="14.25">
      <c r="C296" s="32" t="s">
        <v>174</v>
      </c>
      <c r="J296" s="67">
        <f>+J293+J294+J295</f>
        <v>82834</v>
      </c>
      <c r="K296" s="67">
        <f>+K293+K294+K295</f>
        <v>41416</v>
      </c>
    </row>
    <row r="297" ht="14.25">
      <c r="K297" s="43"/>
    </row>
    <row r="298" spans="3:11" ht="15" thickBot="1">
      <c r="C298" s="32" t="s">
        <v>172</v>
      </c>
      <c r="J298" s="68">
        <f>+J291/J296*100</f>
        <v>2.2201028563150396</v>
      </c>
      <c r="K298" s="68">
        <f>+K291/K296*100</f>
        <v>4.440312922542013</v>
      </c>
    </row>
    <row r="301" spans="1:2" ht="15">
      <c r="A301" s="39" t="s">
        <v>118</v>
      </c>
      <c r="B301" s="35" t="s">
        <v>119</v>
      </c>
    </row>
    <row r="303" ht="14.25">
      <c r="B303" s="32" t="s">
        <v>191</v>
      </c>
    </row>
    <row r="304" ht="14.25">
      <c r="B304" s="32" t="s">
        <v>340</v>
      </c>
    </row>
    <row r="309" ht="15">
      <c r="B309" s="35" t="s">
        <v>137</v>
      </c>
    </row>
    <row r="310" ht="14.25">
      <c r="B310" s="32" t="s">
        <v>328</v>
      </c>
    </row>
    <row r="311" ht="14.25">
      <c r="B311" s="32" t="s">
        <v>284</v>
      </c>
    </row>
    <row r="312" ht="14.25">
      <c r="B312" s="32" t="s">
        <v>138</v>
      </c>
    </row>
    <row r="313" ht="14.25">
      <c r="B313" s="32" t="s">
        <v>139</v>
      </c>
    </row>
    <row r="314" ht="14.25">
      <c r="B314" s="71" t="s">
        <v>327</v>
      </c>
    </row>
  </sheetData>
  <printOptions/>
  <pageMargins left="0.5" right="0.5" top="0.8" bottom="1" header="0.5" footer="0.5"/>
  <pageSetup horizontalDpi="600" verticalDpi="600" orientation="portrait" paperSize="9" scale="70" r:id="rId1"/>
  <headerFooter alignWithMargins="0">
    <oddFooter>&amp;LECB Explanatory Notes&amp;RPage &amp;P of 5</oddFooter>
  </headerFooter>
  <rowBreaks count="5" manualBreakCount="5">
    <brk id="70" max="10" man="1"/>
    <brk id="135" max="10" man="1"/>
    <brk id="207" max="10" man="1"/>
    <brk id="277" max="10" man="1"/>
    <brk id="3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Taman Equine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Datuk Patrick Lim</dc:creator>
  <cp:keywords/>
  <dc:description/>
  <cp:lastModifiedBy>Fina007</cp:lastModifiedBy>
  <cp:lastPrinted>2003-12-03T08:29:35Z</cp:lastPrinted>
  <dcterms:created xsi:type="dcterms:W3CDTF">2003-06-10T01:44:27Z</dcterms:created>
  <dcterms:modified xsi:type="dcterms:W3CDTF">2003-12-05T02:16:06Z</dcterms:modified>
  <cp:category/>
  <cp:version/>
  <cp:contentType/>
  <cp:contentStatus/>
</cp:coreProperties>
</file>